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0" yWindow="0" windowWidth="38240" windowHeight="18180" tabRatio="500" activeTab="0"/>
  </bookViews>
  <sheets>
    <sheet name="Calorie Calculator" sheetId="1" r:id="rId1"/>
  </sheets>
  <definedNames/>
  <calcPr fullCalcOnLoad="1"/>
</workbook>
</file>

<file path=xl/sharedStrings.xml><?xml version="1.0" encoding="utf-8"?>
<sst xmlns="http://schemas.openxmlformats.org/spreadsheetml/2006/main" count="141" uniqueCount="135">
  <si>
    <r>
      <rPr>
        <b/>
        <sz val="20"/>
        <color indexed="9"/>
        <rFont val="Calibri"/>
        <family val="0"/>
      </rPr>
      <t>Italian Mediterranean Diet
Adult Calorie and Weight Loss Estimator</t>
    </r>
    <r>
      <rPr>
        <sz val="20"/>
        <color indexed="9"/>
        <rFont val="Calibri"/>
        <family val="0"/>
      </rPr>
      <t xml:space="preserve">
italianmeddiet.com</t>
    </r>
  </si>
  <si>
    <r>
      <rPr>
        <b/>
        <i/>
        <sz val="20"/>
        <color indexed="9"/>
        <rFont val="Calibri"/>
        <family val="0"/>
      </rPr>
      <t>Step 1.</t>
    </r>
    <r>
      <rPr>
        <b/>
        <sz val="20"/>
        <color indexed="9"/>
        <rFont val="Calibri"/>
        <family val="0"/>
      </rPr>
      <t xml:space="preserve">  </t>
    </r>
    <r>
      <rPr>
        <b/>
        <sz val="20"/>
        <color indexed="9"/>
        <rFont val="Calibri"/>
        <family val="0"/>
      </rPr>
      <t>Estimate Your Daily Calorie Requirement</t>
    </r>
    <r>
      <rPr>
        <b/>
        <sz val="16"/>
        <color indexed="9"/>
        <rFont val="Calibri"/>
        <family val="0"/>
      </rPr>
      <t xml:space="preserve">
</t>
    </r>
    <r>
      <rPr>
        <b/>
        <sz val="14"/>
        <color indexed="9"/>
        <rFont val="Calibri"/>
        <family val="0"/>
      </rPr>
      <t>(This estimates the number of calories your body needs to maintain your current weight.)</t>
    </r>
  </si>
  <si>
    <t>Table 1. Your Daily Activity Level</t>
  </si>
  <si>
    <t>1. Enter Letter For Your Sex (M or F)</t>
  </si>
  <si>
    <t>m</t>
  </si>
  <si>
    <t>(Estimate your activity level and enter in Step 6 at left)</t>
  </si>
  <si>
    <r>
      <t xml:space="preserve">2. Are you using metric (SI) or English units?
   </t>
    </r>
    <r>
      <rPr>
        <b/>
        <i/>
        <sz val="12"/>
        <color indexed="12"/>
        <rFont val="Calibri"/>
        <family val="0"/>
      </rPr>
      <t xml:space="preserve"> (Enter M for metric or E for English.)</t>
    </r>
  </si>
  <si>
    <t>e</t>
  </si>
  <si>
    <t>Brisk Walking
(4 mph)*</t>
  </si>
  <si>
    <t>Cycling**</t>
  </si>
  <si>
    <t>Jogging</t>
  </si>
  <si>
    <t>Select Your Activity Level</t>
  </si>
  <si>
    <t>3. Enter Your Age In Years between 18 and 100.</t>
  </si>
  <si>
    <t>Women</t>
  </si>
  <si>
    <t>Men</t>
  </si>
  <si>
    <t>Sedentary</t>
  </si>
  <si>
    <t>Less than
30 min.</t>
  </si>
  <si>
    <t>Less than
22 min.</t>
  </si>
  <si>
    <t>Less than
11 min.</t>
  </si>
  <si>
    <t>Low Activity</t>
  </si>
  <si>
    <t>30 min.</t>
  </si>
  <si>
    <t>22 min.</t>
  </si>
  <si>
    <t>11 min.</t>
  </si>
  <si>
    <t>6. Enter Your Activity Level From Table 1 at right
   (Enter 1 to 1.45 for women and 1 to 1.54 for men)</t>
  </si>
  <si>
    <t>Active</t>
  </si>
  <si>
    <t>105 min.</t>
  </si>
  <si>
    <t>80 min.</t>
  </si>
  <si>
    <t>40 min.</t>
  </si>
  <si>
    <r>
      <t xml:space="preserve">Your Estimated Calories Per Day </t>
    </r>
    <r>
      <rPr>
        <b/>
        <i/>
        <u val="single"/>
        <sz val="12"/>
        <color indexed="17"/>
        <rFont val="Calibri"/>
        <family val="0"/>
      </rPr>
      <t>to maintain your current weight</t>
    </r>
    <r>
      <rPr>
        <b/>
        <sz val="12"/>
        <rFont val="Calibri"/>
        <family val="0"/>
      </rPr>
      <t xml:space="preserve"> is:</t>
    </r>
  </si>
  <si>
    <t>Very Active</t>
  </si>
  <si>
    <t>More than 4 hours</t>
  </si>
  <si>
    <t>3 hours</t>
  </si>
  <si>
    <t>90 min</t>
  </si>
  <si>
    <t>Your estimated calorie range to maintain your weight based on ± 15 percent of your estimated calories is:</t>
  </si>
  <si>
    <t>* or golfing without a cart or swimming  ** or aerobic dancing</t>
  </si>
  <si>
    <r>
      <rPr>
        <b/>
        <i/>
        <sz val="20"/>
        <color indexed="9"/>
        <rFont val="Calibri"/>
        <family val="0"/>
      </rPr>
      <t xml:space="preserve"> Step 2</t>
    </r>
    <r>
      <rPr>
        <b/>
        <sz val="20"/>
        <color indexed="9"/>
        <rFont val="Calibri"/>
        <family val="0"/>
      </rPr>
      <t>.  Weight Lose Calculator</t>
    </r>
    <r>
      <rPr>
        <b/>
        <sz val="18"/>
        <color indexed="9"/>
        <rFont val="Calibri"/>
        <family val="0"/>
      </rPr>
      <t xml:space="preserve">
</t>
    </r>
    <r>
      <rPr>
        <b/>
        <sz val="14"/>
        <color indexed="9"/>
        <rFont val="Calibri"/>
        <family val="0"/>
      </rPr>
      <t>(If you do not need to lose weight, proceed to Step 3.)</t>
    </r>
  </si>
  <si>
    <t>If you need to lose weight, use this calculator to estimate the number of calories per day you must</t>
  </si>
  <si>
    <t>reduce from your diet based on how many pounds/kilograms of weight you should lose and how</t>
  </si>
  <si>
    <t>goal.</t>
  </si>
  <si>
    <t>Enter Number of Months to Lose The  Weight</t>
  </si>
  <si>
    <t>Reduce The Daily Number of Calories in Your Diet By This Amount:</t>
  </si>
  <si>
    <t>Upper and Lower Calorie Reduction Estimates Based on ± 15 Percent of The Above calories:</t>
  </si>
  <si>
    <t>Or Increase Your Activity Level By This Many Minutes Per Day.</t>
  </si>
  <si>
    <t>Foods You Can Cut From Your Diet</t>
  </si>
  <si>
    <t>Calories</t>
  </si>
  <si>
    <t>One cookie</t>
  </si>
  <si>
    <t>50 - 350</t>
  </si>
  <si>
    <t>12 oz. soft drink with sugar</t>
  </si>
  <si>
    <t>150 - 170</t>
  </si>
  <si>
    <t>One half cup ice cream</t>
  </si>
  <si>
    <t>150 - 360</t>
  </si>
  <si>
    <t>Specialty coffee</t>
  </si>
  <si>
    <t>150 - 500</t>
  </si>
  <si>
    <t>One biscuit</t>
  </si>
  <si>
    <t>160 - 260</t>
  </si>
  <si>
    <t>One slice/serving of pizza</t>
  </si>
  <si>
    <t>220 - 900</t>
  </si>
  <si>
    <t>One slice apple pie</t>
  </si>
  <si>
    <t>280 to 350</t>
  </si>
  <si>
    <t>One large bagel</t>
  </si>
  <si>
    <t>340 - 400</t>
  </si>
  <si>
    <t>Substitutions For Cutting Calories</t>
  </si>
  <si>
    <t>Substitute</t>
  </si>
  <si>
    <t>Calorie
Savings</t>
  </si>
  <si>
    <t>Biscuit</t>
  </si>
  <si>
    <t>Dinner Roll</t>
  </si>
  <si>
    <t>60 - 150</t>
  </si>
  <si>
    <t>4 oz. 80/20 ground beef</t>
  </si>
  <si>
    <t>4 oz. lean chicken</t>
  </si>
  <si>
    <t>4 oz. salmon</t>
  </si>
  <si>
    <t>Sugar Soft Drinks</t>
  </si>
  <si>
    <t>Unsweetened Tea</t>
  </si>
  <si>
    <t>Apple Pie</t>
  </si>
  <si>
    <t>Fresh Apple</t>
  </si>
  <si>
    <t>Sweet Dessert</t>
  </si>
  <si>
    <t>Fresh Fruit</t>
  </si>
  <si>
    <t>250 - 700</t>
  </si>
  <si>
    <t>Tree Nuts</t>
  </si>
  <si>
    <t>100 - 500</t>
  </si>
  <si>
    <r>
      <rPr>
        <b/>
        <i/>
        <sz val="20"/>
        <color indexed="9"/>
        <rFont val="Calibri"/>
        <family val="0"/>
      </rPr>
      <t>Step 3.  Daily</t>
    </r>
    <r>
      <rPr>
        <b/>
        <sz val="20"/>
        <color indexed="9"/>
        <rFont val="Calibri"/>
        <family val="0"/>
      </rPr>
      <t xml:space="preserve"> Protein Calculator</t>
    </r>
  </si>
  <si>
    <t xml:space="preserve">Most Americans eat more protein than their body needs. The recommended amount of protein is based on age and </t>
  </si>
  <si>
    <t>weight. Currently, there are no published studies that eating more protein increases or maintains muscle mass. Weight</t>
  </si>
  <si>
    <r>
      <t xml:space="preserve">bearing exercises are the only proven way to maintain and build muscle. </t>
    </r>
    <r>
      <rPr>
        <b/>
        <sz val="12"/>
        <color indexed="10"/>
        <rFont val="Calibri"/>
        <family val="0"/>
      </rPr>
      <t>Eating excess protein can strain your kidneys.</t>
    </r>
  </si>
  <si>
    <t>If you have kidney problems, consult with your doctor before adding substantially more protein to your diet.</t>
  </si>
  <si>
    <t>Current
Weight</t>
  </si>
  <si>
    <t>For Normal Weight</t>
  </si>
  <si>
    <t>Recommended daily grams of protein</t>
  </si>
  <si>
    <t>Calories From Protein</t>
  </si>
  <si>
    <t>Percentage Of Your Daily Calories</t>
  </si>
  <si>
    <t>Some High Sources of Protein</t>
  </si>
  <si>
    <t>Amount</t>
  </si>
  <si>
    <t>Grams Protein</t>
  </si>
  <si>
    <t>Chicken or turkey breast, skinless, cooked</t>
  </si>
  <si>
    <t>4. oz. (113 g)</t>
  </si>
  <si>
    <t>Beef or pork, cooked</t>
  </si>
  <si>
    <t>Salmon, cooked</t>
  </si>
  <si>
    <t>Greek Yogurt, plain, 0% fat</t>
  </si>
  <si>
    <t>6 oz. (170 g)</t>
  </si>
  <si>
    <t>Milk, fat free</t>
  </si>
  <si>
    <t>1 cup (240 ml)</t>
  </si>
  <si>
    <t>Beans, all varieties, cooked</t>
  </si>
  <si>
    <t>0.5 cup (120 ml)</t>
  </si>
  <si>
    <t>Pasta, cooked</t>
  </si>
  <si>
    <t>Cheddar or Swiss cheese</t>
  </si>
  <si>
    <t>1 oz. (28 g)</t>
  </si>
  <si>
    <t>Eggs</t>
  </si>
  <si>
    <t>1 large</t>
  </si>
  <si>
    <t>Nuts, all varieties</t>
  </si>
  <si>
    <t>1/4 cup (36 g)</t>
  </si>
  <si>
    <t>Whole wheat bread</t>
  </si>
  <si>
    <t>1 slice (40 g)</t>
  </si>
  <si>
    <r>
      <rPr>
        <b/>
        <i/>
        <sz val="20"/>
        <color indexed="9"/>
        <rFont val="Calibri"/>
        <family val="0"/>
      </rPr>
      <t xml:space="preserve">Step 4. </t>
    </r>
    <r>
      <rPr>
        <b/>
        <sz val="20"/>
        <color indexed="9"/>
        <rFont val="Calibri"/>
        <family val="0"/>
      </rPr>
      <t xml:space="preserve">   Mediterranean Diet Calculator</t>
    </r>
  </si>
  <si>
    <t>Approximate Number of Calories for a Mediterranean Style Diet to maintain your weight (assuming 3 meals per day and 2 snacks).</t>
  </si>
  <si>
    <t>Breakfast</t>
  </si>
  <si>
    <t>Lunch</t>
  </si>
  <si>
    <t>Dinner</t>
  </si>
  <si>
    <t>2 Snacks</t>
  </si>
  <si>
    <t>Approximate number of calories per day to achieve normal weight</t>
  </si>
  <si>
    <r>
      <rPr>
        <b/>
        <i/>
        <sz val="20"/>
        <color indexed="9"/>
        <rFont val="Calibri"/>
        <family val="0"/>
      </rPr>
      <t>Step 5.</t>
    </r>
    <r>
      <rPr>
        <b/>
        <sz val="20"/>
        <color indexed="9"/>
        <rFont val="Calibri"/>
        <family val="0"/>
      </rPr>
      <t xml:space="preserve">   Mediterranean Diet Nutrient Calculator</t>
    </r>
  </si>
  <si>
    <t>Approximate numbed of calories from fat, carbohydrates, and protein for a Mediterranean style diet to maintain or loss weight.</t>
  </si>
  <si>
    <t>Note:</t>
  </si>
  <si>
    <t>1. Percentages add up to more than 100 due to total fat and saturated fat.</t>
  </si>
  <si>
    <t>2. All fats including monounsaturated fats like olive, canola, and avocado oil have saturated fat.</t>
  </si>
  <si>
    <t>Grams</t>
  </si>
  <si>
    <t>Current Weight Calories</t>
  </si>
  <si>
    <t>Normal Weight Calories</t>
  </si>
  <si>
    <t>Percent</t>
  </si>
  <si>
    <t>All Fats</t>
  </si>
  <si>
    <t>Saturated Fat</t>
  </si>
  <si>
    <r>
      <rPr>
        <b/>
        <sz val="14"/>
        <color indexed="8"/>
        <rFont val="Calibri"/>
        <family val="0"/>
      </rPr>
      <t xml:space="preserve">Carbohydrates </t>
    </r>
    <r>
      <rPr>
        <b/>
        <sz val="14"/>
        <color indexed="8"/>
        <rFont val="Calibri"/>
        <family val="0"/>
      </rPr>
      <t>(primarily fruits, vegetables, beans)</t>
    </r>
  </si>
  <si>
    <t>Protein</t>
  </si>
  <si>
    <t>This Calculator estimates the number of calories per meal, including 2 snacks, for a Mediterranean style diet based on your</t>
  </si>
  <si>
    <t>estimated average daily calories.</t>
  </si>
  <si>
    <t>fast you want to lose it. Losing 5 to 10 percent of your current weight in one year is an achievable</t>
  </si>
  <si>
    <t>Your Body Mass Index (BMI) score is:
(See box, at right, for the definition of BMI)</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</si>
</sst>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70">
    <font>
      <sz val="12"/>
      <color theme="1"/>
      <name val="Calibri"/>
      <family val="2"/>
    </font>
    <font>
      <sz val="12"/>
      <color indexed="8"/>
      <name val="Calibri"/>
      <family val="2"/>
    </font>
    <font>
      <b/>
      <sz val="20"/>
      <color indexed="9"/>
      <name val="Calibri"/>
      <family val="0"/>
    </font>
    <font>
      <sz val="20"/>
      <color indexed="9"/>
      <name val="Calibri"/>
      <family val="0"/>
    </font>
    <font>
      <b/>
      <i/>
      <sz val="20"/>
      <color indexed="9"/>
      <name val="Calibri"/>
      <family val="0"/>
    </font>
    <font>
      <b/>
      <sz val="16"/>
      <color indexed="9"/>
      <name val="Calibri"/>
      <family val="0"/>
    </font>
    <font>
      <b/>
      <sz val="14"/>
      <color indexed="9"/>
      <name val="Calibri"/>
      <family val="0"/>
    </font>
    <font>
      <b/>
      <i/>
      <sz val="12"/>
      <color indexed="12"/>
      <name val="Calibri"/>
      <family val="0"/>
    </font>
    <font>
      <b/>
      <i/>
      <u val="single"/>
      <sz val="12"/>
      <color indexed="17"/>
      <name val="Calibri"/>
      <family val="0"/>
    </font>
    <font>
      <b/>
      <sz val="12"/>
      <name val="Calibri"/>
      <family val="0"/>
    </font>
    <font>
      <b/>
      <sz val="18"/>
      <color indexed="9"/>
      <name val="Calibri"/>
      <family val="0"/>
    </font>
    <font>
      <b/>
      <sz val="12"/>
      <color indexed="10"/>
      <name val="Calibri"/>
      <family val="0"/>
    </font>
    <font>
      <b/>
      <sz val="14"/>
      <color indexed="8"/>
      <name val="Calibri"/>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2"/>
      <name val="Calibri"/>
      <family val="0"/>
    </font>
    <font>
      <b/>
      <sz val="16"/>
      <name val="Calibri"/>
      <family val="0"/>
    </font>
    <font>
      <b/>
      <sz val="12"/>
      <color indexed="12"/>
      <name val="Calibri"/>
      <family val="0"/>
    </font>
    <font>
      <sz val="16"/>
      <color indexed="9"/>
      <name val="Calibri"/>
      <family val="0"/>
    </font>
    <font>
      <b/>
      <sz val="11"/>
      <color indexed="10"/>
      <name val="Calibri"/>
      <family val="0"/>
    </font>
    <font>
      <b/>
      <sz val="20"/>
      <color indexed="8"/>
      <name val="Calibri"/>
      <family val="0"/>
    </font>
    <font>
      <sz val="20"/>
      <color indexed="8"/>
      <name val="Calibri"/>
      <family val="0"/>
    </font>
    <font>
      <b/>
      <sz val="16"/>
      <color indexed="8"/>
      <name val="Calibri"/>
      <family val="0"/>
    </font>
    <font>
      <sz val="16"/>
      <color indexed="12"/>
      <name val="Calibri"/>
      <family val="0"/>
    </font>
    <font>
      <sz val="14"/>
      <color indexed="8"/>
      <name val="Calibri"/>
      <family val="0"/>
    </font>
    <font>
      <b/>
      <sz val="14"/>
      <color indexed="10"/>
      <name val="Calibri"/>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20"/>
      <color theme="0"/>
      <name val="Calibri"/>
      <family val="0"/>
    </font>
    <font>
      <b/>
      <sz val="16"/>
      <color theme="0"/>
      <name val="Calibri"/>
      <family val="0"/>
    </font>
    <font>
      <b/>
      <sz val="18"/>
      <color theme="0"/>
      <name val="Calibri"/>
      <family val="0"/>
    </font>
    <font>
      <b/>
      <sz val="12"/>
      <color rgb="FF0000FF"/>
      <name val="Calibri"/>
      <family val="0"/>
    </font>
    <font>
      <b/>
      <sz val="12"/>
      <color rgb="FFFF0000"/>
      <name val="Calibri"/>
      <family val="0"/>
    </font>
    <font>
      <b/>
      <sz val="14"/>
      <color theme="0"/>
      <name val="Calibri"/>
      <family val="0"/>
    </font>
    <font>
      <b/>
      <sz val="14"/>
      <color theme="1"/>
      <name val="Calibri"/>
      <family val="0"/>
    </font>
    <font>
      <sz val="16"/>
      <color theme="0"/>
      <name val="Calibri"/>
      <family val="0"/>
    </font>
    <font>
      <b/>
      <sz val="11"/>
      <color rgb="FFFF0000"/>
      <name val="Calibri"/>
      <family val="0"/>
    </font>
    <font>
      <b/>
      <sz val="20"/>
      <color theme="0"/>
      <name val="Calibri"/>
      <family val="0"/>
    </font>
    <font>
      <b/>
      <sz val="20"/>
      <color theme="1"/>
      <name val="Calibri"/>
      <family val="0"/>
    </font>
    <font>
      <sz val="20"/>
      <color theme="1"/>
      <name val="Calibri"/>
      <family val="0"/>
    </font>
    <font>
      <b/>
      <sz val="16"/>
      <color theme="1"/>
      <name val="Calibri"/>
      <family val="0"/>
    </font>
    <font>
      <sz val="16"/>
      <color rgb="FF0000FF"/>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1EB82A"/>
        <bgColor indexed="64"/>
      </patternFill>
    </fill>
    <fill>
      <patternFill patternType="solid">
        <fgColor rgb="FF45BF48"/>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style="medium"/>
      <top style="medium"/>
      <bottom style="thin"/>
    </border>
    <border>
      <left style="medium"/>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color indexed="63"/>
      </bottom>
    </border>
    <border>
      <left style="medium"/>
      <right style="medium"/>
      <top>
        <color indexed="63"/>
      </top>
      <bottom style="medium"/>
    </border>
    <border>
      <left style="medium"/>
      <right>
        <color indexed="63"/>
      </right>
      <top style="thin"/>
      <bottom style="thin"/>
    </border>
    <border>
      <left style="medium"/>
      <right style="medium"/>
      <top style="thin"/>
      <bottom style="thin"/>
    </border>
    <border>
      <left style="medium"/>
      <right>
        <color indexed="63"/>
      </right>
      <top style="thin"/>
      <bottom style="medium"/>
    </border>
    <border>
      <left style="medium"/>
      <right style="medium"/>
      <top style="thin"/>
      <bottom style="medium"/>
    </border>
    <border>
      <left style="thin"/>
      <right>
        <color indexed="63"/>
      </right>
      <top style="medium"/>
      <bottom style="thin"/>
    </border>
    <border>
      <left style="thin"/>
      <right style="thin"/>
      <top style="thin"/>
      <bottom>
        <color indexed="63"/>
      </bottom>
    </border>
    <border>
      <left style="thin"/>
      <right>
        <color indexed="63"/>
      </right>
      <top style="thin"/>
      <bottom>
        <color indexed="63"/>
      </botto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49">
    <xf numFmtId="0" fontId="0" fillId="0" borderId="0" xfId="0" applyFont="1" applyAlignment="1">
      <alignment/>
    </xf>
    <xf numFmtId="0" fontId="56" fillId="33" borderId="10" xfId="0" applyFont="1" applyFill="1" applyBorder="1" applyAlignment="1">
      <alignment horizontal="centerContinuous" vertical="center" wrapText="1"/>
    </xf>
    <xf numFmtId="0" fontId="56" fillId="33" borderId="11" xfId="0" applyFont="1" applyFill="1" applyBorder="1" applyAlignment="1">
      <alignment horizontal="centerContinuous" vertical="center"/>
    </xf>
    <xf numFmtId="0" fontId="56" fillId="33" borderId="12" xfId="0" applyFont="1" applyFill="1" applyBorder="1" applyAlignment="1">
      <alignment horizontal="centerContinuous" vertical="center"/>
    </xf>
    <xf numFmtId="0" fontId="57" fillId="33" borderId="0" xfId="0" applyFont="1" applyFill="1" applyBorder="1" applyAlignment="1">
      <alignment horizontal="centerContinuous" vertical="center" wrapText="1"/>
    </xf>
    <xf numFmtId="0" fontId="29" fillId="33" borderId="0" xfId="0" applyFont="1" applyFill="1" applyAlignment="1">
      <alignment horizontal="centerContinuous"/>
    </xf>
    <xf numFmtId="0" fontId="30" fillId="0" borderId="0" xfId="0" applyFont="1" applyFill="1" applyBorder="1" applyAlignment="1">
      <alignment horizontal="centerContinuous" vertical="center" wrapText="1"/>
    </xf>
    <xf numFmtId="0" fontId="29" fillId="0" borderId="0" xfId="0" applyFont="1" applyFill="1" applyAlignment="1">
      <alignment horizontal="centerContinuous"/>
    </xf>
    <xf numFmtId="0" fontId="58" fillId="33" borderId="13" xfId="0" applyFont="1" applyFill="1" applyBorder="1" applyAlignment="1">
      <alignment horizontal="centerContinuous" vertical="center"/>
    </xf>
    <xf numFmtId="0" fontId="0" fillId="33" borderId="14" xfId="0" applyFill="1" applyBorder="1" applyAlignment="1">
      <alignment horizontal="centerContinuous"/>
    </xf>
    <xf numFmtId="0" fontId="0" fillId="33" borderId="15" xfId="0" applyFill="1" applyBorder="1" applyAlignment="1">
      <alignment horizontal="centerContinuous"/>
    </xf>
    <xf numFmtId="0" fontId="59" fillId="0" borderId="0" xfId="0" applyFont="1" applyAlignment="1">
      <alignment horizontal="left" vertical="center" wrapText="1"/>
    </xf>
    <xf numFmtId="0" fontId="60" fillId="0" borderId="0" xfId="0" applyFont="1" applyFill="1" applyBorder="1" applyAlignment="1">
      <alignment horizontal="left" vertical="center"/>
    </xf>
    <xf numFmtId="0" fontId="61" fillId="33" borderId="16" xfId="0" applyFont="1" applyFill="1" applyBorder="1" applyAlignment="1">
      <alignment horizontal="centerContinuous" vertical="center"/>
    </xf>
    <xf numFmtId="0" fontId="0" fillId="33" borderId="0" xfId="0" applyFill="1" applyBorder="1" applyAlignment="1">
      <alignment horizontal="centerContinuous"/>
    </xf>
    <xf numFmtId="0" fontId="0" fillId="33" borderId="17" xfId="0" applyFill="1" applyBorder="1" applyAlignment="1">
      <alignment horizontal="centerContinuous"/>
    </xf>
    <xf numFmtId="0" fontId="59" fillId="0" borderId="0" xfId="0" applyFont="1" applyFill="1" applyAlignment="1">
      <alignment horizontal="left" vertical="center" wrapText="1"/>
    </xf>
    <xf numFmtId="0" fontId="0" fillId="0" borderId="13" xfId="0" applyBorder="1" applyAlignment="1">
      <alignment/>
    </xf>
    <xf numFmtId="0" fontId="61" fillId="34" borderId="18" xfId="0" applyFont="1" applyFill="1" applyBorder="1" applyAlignment="1">
      <alignment horizontal="centerContinuous" vertical="center"/>
    </xf>
    <xf numFmtId="0" fontId="40" fillId="34" borderId="19" xfId="0" applyFont="1" applyFill="1" applyBorder="1" applyAlignment="1">
      <alignment horizontal="centerContinuous"/>
    </xf>
    <xf numFmtId="0" fontId="59" fillId="0" borderId="0" xfId="0" applyFont="1" applyFill="1" applyAlignment="1">
      <alignment horizontal="left" vertical="center"/>
    </xf>
    <xf numFmtId="0" fontId="60" fillId="0" borderId="0" xfId="0" applyFont="1" applyAlignment="1">
      <alignment vertical="center"/>
    </xf>
    <xf numFmtId="0" fontId="0" fillId="0" borderId="16" xfId="0" applyBorder="1" applyAlignment="1">
      <alignment/>
    </xf>
    <xf numFmtId="0" fontId="43" fillId="34" borderId="20" xfId="0" applyFont="1" applyFill="1" applyBorder="1" applyAlignment="1">
      <alignment horizontal="center" vertical="center"/>
    </xf>
    <xf numFmtId="0" fontId="43" fillId="34" borderId="21" xfId="0" applyFont="1" applyFill="1" applyBorder="1" applyAlignment="1">
      <alignment horizontal="center" vertical="center"/>
    </xf>
    <xf numFmtId="1" fontId="40" fillId="0" borderId="0" xfId="0" applyNumberFormat="1" applyFont="1" applyFill="1" applyBorder="1" applyAlignment="1">
      <alignment horizontal="center" vertical="center"/>
    </xf>
    <xf numFmtId="0" fontId="59" fillId="0" borderId="0" xfId="0" applyFont="1" applyAlignment="1">
      <alignment horizontal="left" vertical="center"/>
    </xf>
    <xf numFmtId="0" fontId="60" fillId="0" borderId="0" xfId="0" applyFont="1" applyAlignment="1">
      <alignment horizontal="centerContinuous" vertical="center" wrapText="1"/>
    </xf>
    <xf numFmtId="0" fontId="0" fillId="0" borderId="0" xfId="0" applyAlignment="1">
      <alignment horizontal="centerContinuous"/>
    </xf>
    <xf numFmtId="0" fontId="62" fillId="0" borderId="22" xfId="0" applyFont="1" applyBorder="1" applyAlignment="1">
      <alignment vertical="center"/>
    </xf>
    <xf numFmtId="0" fontId="0" fillId="0" borderId="23" xfId="0" applyBorder="1" applyAlignment="1">
      <alignment horizontal="center" vertical="center" wrapText="1"/>
    </xf>
    <xf numFmtId="164" fontId="0" fillId="0" borderId="23" xfId="0" applyNumberFormat="1" applyBorder="1" applyAlignment="1">
      <alignment horizontal="center" vertical="center" wrapText="1"/>
    </xf>
    <xf numFmtId="164" fontId="0" fillId="0" borderId="24" xfId="0" applyNumberFormat="1" applyBorder="1" applyAlignment="1">
      <alignment horizontal="center" vertical="center" wrapText="1"/>
    </xf>
    <xf numFmtId="0" fontId="40" fillId="0" borderId="0" xfId="0" applyFont="1" applyAlignment="1">
      <alignment horizontal="center" vertical="center"/>
    </xf>
    <xf numFmtId="0" fontId="61" fillId="34" borderId="25" xfId="0" applyFont="1" applyFill="1" applyBorder="1" applyAlignment="1">
      <alignment vertical="center"/>
    </xf>
    <xf numFmtId="0" fontId="40" fillId="34" borderId="26" xfId="0" applyFont="1" applyFill="1" applyBorder="1" applyAlignment="1">
      <alignment horizontal="center" vertical="center" wrapText="1"/>
    </xf>
    <xf numFmtId="2" fontId="40" fillId="34" borderId="26" xfId="0" applyNumberFormat="1" applyFont="1" applyFill="1" applyBorder="1" applyAlignment="1">
      <alignment horizontal="center" vertical="center" wrapText="1"/>
    </xf>
    <xf numFmtId="2" fontId="40" fillId="34" borderId="27" xfId="0" applyNumberFormat="1" applyFont="1" applyFill="1" applyBorder="1" applyAlignment="1">
      <alignment horizontal="center" vertical="center" wrapText="1"/>
    </xf>
    <xf numFmtId="0" fontId="40" fillId="0" borderId="0" xfId="0" applyFont="1" applyAlignment="1">
      <alignment/>
    </xf>
    <xf numFmtId="0" fontId="62" fillId="0" borderId="25" xfId="0" applyFont="1" applyBorder="1" applyAlignment="1">
      <alignment vertical="center"/>
    </xf>
    <xf numFmtId="0" fontId="0" fillId="0" borderId="26" xfId="0" applyBorder="1" applyAlignment="1">
      <alignment horizontal="center" vertical="center" wrapText="1"/>
    </xf>
    <xf numFmtId="2" fontId="0" fillId="0" borderId="26" xfId="0" applyNumberFormat="1" applyBorder="1" applyAlignment="1">
      <alignment horizontal="center" vertical="center" wrapText="1"/>
    </xf>
    <xf numFmtId="2" fontId="0" fillId="0" borderId="27" xfId="0" applyNumberFormat="1" applyBorder="1" applyAlignment="1">
      <alignment horizontal="center" vertical="center" wrapText="1"/>
    </xf>
    <xf numFmtId="0" fontId="9" fillId="0" borderId="0" xfId="0" applyFont="1" applyAlignment="1">
      <alignment horizontal="left" vertical="center" wrapText="1"/>
    </xf>
    <xf numFmtId="1" fontId="57" fillId="33" borderId="28" xfId="0" applyNumberFormat="1" applyFont="1" applyFill="1" applyBorder="1" applyAlignment="1">
      <alignment horizontal="center" vertical="center"/>
    </xf>
    <xf numFmtId="0" fontId="61" fillId="34" borderId="29" xfId="0" applyFont="1" applyFill="1" applyBorder="1" applyAlignment="1">
      <alignment vertical="center"/>
    </xf>
    <xf numFmtId="0" fontId="40" fillId="34" borderId="30" xfId="0" applyFont="1" applyFill="1" applyBorder="1" applyAlignment="1">
      <alignment horizontal="center" vertical="center" wrapText="1"/>
    </xf>
    <xf numFmtId="2" fontId="40" fillId="34" borderId="30" xfId="0" applyNumberFormat="1" applyFont="1" applyFill="1" applyBorder="1" applyAlignment="1">
      <alignment horizontal="center" vertical="center" wrapText="1"/>
    </xf>
    <xf numFmtId="2" fontId="40" fillId="34" borderId="31" xfId="0" applyNumberFormat="1" applyFont="1" applyFill="1" applyBorder="1" applyAlignment="1">
      <alignment horizontal="center" vertical="center" wrapText="1"/>
    </xf>
    <xf numFmtId="0" fontId="54" fillId="0" borderId="0" xfId="0" applyFont="1" applyAlignment="1">
      <alignment vertical="center"/>
    </xf>
    <xf numFmtId="0" fontId="40" fillId="0" borderId="0" xfId="0" applyFont="1" applyFill="1" applyBorder="1" applyAlignment="1">
      <alignment horizontal="center" vertical="center" wrapText="1"/>
    </xf>
    <xf numFmtId="2" fontId="40" fillId="0" borderId="0" xfId="0" applyNumberFormat="1" applyFont="1" applyFill="1" applyBorder="1" applyAlignment="1">
      <alignment horizontal="center" vertical="center" wrapText="1"/>
    </xf>
    <xf numFmtId="0" fontId="9" fillId="0" borderId="0" xfId="0" applyFont="1" applyAlignment="1">
      <alignment horizontal="left" vertical="center"/>
    </xf>
    <xf numFmtId="164" fontId="57" fillId="33" borderId="28" xfId="0" applyNumberFormat="1" applyFont="1" applyFill="1" applyBorder="1" applyAlignment="1">
      <alignment horizontal="center" vertical="center"/>
    </xf>
    <xf numFmtId="0" fontId="0" fillId="0" borderId="0" xfId="0" applyAlignment="1">
      <alignment horizontal="centerContinuous" wrapText="1"/>
    </xf>
    <xf numFmtId="0" fontId="0" fillId="0" borderId="0" xfId="0" applyAlignment="1">
      <alignment horizontal="centerContinuous" vertical="center" wrapText="1"/>
    </xf>
    <xf numFmtId="0" fontId="0" fillId="0" borderId="0" xfId="0" applyAlignment="1">
      <alignment horizontal="left"/>
    </xf>
    <xf numFmtId="0" fontId="58" fillId="33" borderId="0" xfId="0" applyFont="1" applyFill="1" applyAlignment="1">
      <alignment horizontal="centerContinuous" vertical="center" wrapText="1"/>
    </xf>
    <xf numFmtId="0" fontId="0" fillId="33" borderId="0" xfId="0" applyFill="1" applyAlignment="1">
      <alignment horizontal="centerContinuous"/>
    </xf>
    <xf numFmtId="0" fontId="0" fillId="0" borderId="0" xfId="0" applyAlignment="1">
      <alignment horizontal="center" vertical="center"/>
    </xf>
    <xf numFmtId="0" fontId="0" fillId="0" borderId="0" xfId="0" applyAlignment="1">
      <alignment vertical="center"/>
    </xf>
    <xf numFmtId="0" fontId="62" fillId="0" borderId="0" xfId="0" applyFont="1" applyFill="1" applyBorder="1" applyAlignment="1">
      <alignment vertical="center"/>
    </xf>
    <xf numFmtId="0" fontId="9" fillId="0" borderId="0" xfId="0" applyFont="1" applyBorder="1" applyAlignment="1">
      <alignment horizontal="left" vertical="center"/>
    </xf>
    <xf numFmtId="164" fontId="63" fillId="33" borderId="32" xfId="0" applyNumberFormat="1" applyFont="1" applyFill="1" applyBorder="1" applyAlignment="1">
      <alignment horizontal="center" vertical="center"/>
    </xf>
    <xf numFmtId="0" fontId="64" fillId="0" borderId="0" xfId="0" applyFont="1" applyAlignment="1">
      <alignment horizontal="centerContinuous" vertical="center" wrapText="1"/>
    </xf>
    <xf numFmtId="0" fontId="59" fillId="0" borderId="0" xfId="0" applyFont="1" applyBorder="1" applyAlignment="1">
      <alignment horizontal="left" vertical="center"/>
    </xf>
    <xf numFmtId="0" fontId="64" fillId="0" borderId="0" xfId="0" applyFont="1" applyAlignment="1">
      <alignment horizontal="left" vertical="center"/>
    </xf>
    <xf numFmtId="0" fontId="54" fillId="0" borderId="0" xfId="0" applyFont="1" applyBorder="1" applyAlignment="1">
      <alignment horizontal="left" vertical="center" wrapText="1"/>
    </xf>
    <xf numFmtId="1" fontId="57" fillId="33" borderId="33" xfId="0" applyNumberFormat="1" applyFont="1" applyFill="1" applyBorder="1" applyAlignment="1">
      <alignment horizontal="center" vertical="center"/>
    </xf>
    <xf numFmtId="0" fontId="0" fillId="0" borderId="0" xfId="0" applyAlignment="1">
      <alignment/>
    </xf>
    <xf numFmtId="1" fontId="57" fillId="33" borderId="34" xfId="0" applyNumberFormat="1" applyFont="1" applyFill="1" applyBorder="1" applyAlignment="1">
      <alignment horizontal="center" vertical="center"/>
    </xf>
    <xf numFmtId="0" fontId="61" fillId="33" borderId="0" xfId="0" applyFont="1" applyFill="1" applyAlignment="1">
      <alignment vertical="center"/>
    </xf>
    <xf numFmtId="0" fontId="61" fillId="33" borderId="0" xfId="0" applyFont="1" applyFill="1" applyAlignment="1">
      <alignment horizontal="center" vertical="center"/>
    </xf>
    <xf numFmtId="0" fontId="0" fillId="33" borderId="0" xfId="0" applyFill="1" applyAlignment="1">
      <alignment/>
    </xf>
    <xf numFmtId="0" fontId="0" fillId="0" borderId="0" xfId="0" applyFont="1" applyAlignment="1">
      <alignment horizontal="center" vertical="center"/>
    </xf>
    <xf numFmtId="0" fontId="0" fillId="0" borderId="0" xfId="0" applyFill="1" applyAlignment="1">
      <alignment/>
    </xf>
    <xf numFmtId="0" fontId="54" fillId="0" borderId="0" xfId="0" applyFont="1" applyFill="1" applyBorder="1" applyAlignment="1">
      <alignment horizontal="right" vertical="center" wrapText="1"/>
    </xf>
    <xf numFmtId="1" fontId="62" fillId="0" borderId="0" xfId="0" applyNumberFormat="1" applyFont="1" applyFill="1" applyBorder="1" applyAlignment="1">
      <alignment horizontal="center" vertical="center"/>
    </xf>
    <xf numFmtId="0" fontId="61" fillId="33" borderId="0" xfId="0" applyFont="1" applyFill="1" applyAlignment="1">
      <alignment horizontal="center" vertical="center" wrapText="1"/>
    </xf>
    <xf numFmtId="0" fontId="0" fillId="0" borderId="0" xfId="0" applyFont="1" applyAlignment="1">
      <alignment horizontal="left" vertical="center"/>
    </xf>
    <xf numFmtId="0" fontId="0" fillId="0" borderId="0" xfId="0" applyAlignment="1">
      <alignment horizontal="center"/>
    </xf>
    <xf numFmtId="0" fontId="57" fillId="33" borderId="0" xfId="0" applyFont="1" applyFill="1" applyAlignment="1">
      <alignment horizontal="centerContinuous" vertical="center" wrapText="1"/>
    </xf>
    <xf numFmtId="0" fontId="40" fillId="33" borderId="0" xfId="0" applyFont="1" applyFill="1" applyAlignment="1">
      <alignment horizontal="centerContinuous"/>
    </xf>
    <xf numFmtId="0" fontId="40" fillId="33" borderId="0" xfId="0" applyFont="1" applyFill="1" applyAlignment="1">
      <alignment horizontal="centerContinuous" vertical="center"/>
    </xf>
    <xf numFmtId="0" fontId="54" fillId="0" borderId="0" xfId="0" applyFont="1" applyFill="1" applyAlignment="1">
      <alignment vertical="center"/>
    </xf>
    <xf numFmtId="0" fontId="60" fillId="0" borderId="0" xfId="0" applyFont="1" applyFill="1" applyAlignment="1">
      <alignment vertical="center"/>
    </xf>
    <xf numFmtId="0" fontId="54" fillId="0" borderId="18" xfId="0" applyFont="1" applyFill="1" applyBorder="1" applyAlignment="1">
      <alignment horizontal="center" vertical="center" wrapText="1"/>
    </xf>
    <xf numFmtId="0" fontId="54" fillId="0" borderId="32" xfId="0" applyFont="1" applyFill="1" applyBorder="1" applyAlignment="1">
      <alignment horizontal="center" vertical="center" wrapText="1"/>
    </xf>
    <xf numFmtId="0" fontId="62" fillId="0" borderId="0" xfId="0" applyFont="1" applyFill="1" applyAlignment="1">
      <alignment horizontal="left" vertical="center"/>
    </xf>
    <xf numFmtId="1" fontId="57" fillId="33" borderId="35" xfId="0" applyNumberFormat="1" applyFont="1" applyFill="1" applyBorder="1" applyAlignment="1">
      <alignment horizontal="center" vertical="center"/>
    </xf>
    <xf numFmtId="1" fontId="57" fillId="33" borderId="36" xfId="0" applyNumberFormat="1" applyFont="1" applyFill="1" applyBorder="1" applyAlignment="1">
      <alignment horizontal="center" vertical="center"/>
    </xf>
    <xf numFmtId="0" fontId="60" fillId="0" borderId="0" xfId="0" applyFont="1" applyFill="1" applyAlignment="1">
      <alignment horizontal="left" vertical="center"/>
    </xf>
    <xf numFmtId="0" fontId="62" fillId="0" borderId="0" xfId="0" applyFont="1" applyFill="1" applyAlignment="1">
      <alignment vertical="center"/>
    </xf>
    <xf numFmtId="9" fontId="57" fillId="33" borderId="37" xfId="57" applyFont="1" applyFill="1" applyBorder="1" applyAlignment="1">
      <alignment horizontal="center" vertical="center"/>
    </xf>
    <xf numFmtId="9" fontId="57" fillId="33" borderId="38" xfId="57" applyFont="1" applyFill="1" applyBorder="1" applyAlignment="1">
      <alignment horizontal="center" vertical="center"/>
    </xf>
    <xf numFmtId="0" fontId="0" fillId="0" borderId="0" xfId="0" applyFill="1" applyBorder="1" applyAlignment="1">
      <alignment/>
    </xf>
    <xf numFmtId="0" fontId="54" fillId="0" borderId="0" xfId="0" applyFont="1" applyFill="1" applyAlignment="1">
      <alignment horizontal="center" vertical="center"/>
    </xf>
    <xf numFmtId="0" fontId="54" fillId="0" borderId="0" xfId="0" applyFont="1" applyFill="1" applyAlignment="1">
      <alignment horizontal="left" vertical="center"/>
    </xf>
    <xf numFmtId="0" fontId="0" fillId="0" borderId="0" xfId="0" applyFont="1" applyFill="1" applyAlignment="1">
      <alignment horizontal="center" vertical="center"/>
    </xf>
    <xf numFmtId="0" fontId="54" fillId="0" borderId="0" xfId="0" applyFont="1" applyFill="1" applyBorder="1" applyAlignment="1">
      <alignment vertical="center"/>
    </xf>
    <xf numFmtId="0" fontId="0" fillId="0" borderId="0" xfId="0" applyFont="1" applyFill="1" applyAlignment="1">
      <alignment horizontal="center"/>
    </xf>
    <xf numFmtId="0" fontId="65" fillId="33" borderId="0" xfId="0" applyFont="1" applyFill="1" applyAlignment="1">
      <alignment horizontal="centerContinuous" vertical="center"/>
    </xf>
    <xf numFmtId="164" fontId="65" fillId="33" borderId="0" xfId="0" applyNumberFormat="1" applyFont="1" applyFill="1" applyBorder="1" applyAlignment="1">
      <alignment horizontal="centerContinuous" vertical="center"/>
    </xf>
    <xf numFmtId="0" fontId="66" fillId="33" borderId="0" xfId="0" applyFont="1" applyFill="1" applyAlignment="1">
      <alignment horizontal="centerContinuous" vertical="center"/>
    </xf>
    <xf numFmtId="0" fontId="67" fillId="33" borderId="0" xfId="0" applyFont="1" applyFill="1" applyAlignment="1">
      <alignment horizontal="centerContinuous"/>
    </xf>
    <xf numFmtId="164" fontId="65" fillId="0" borderId="0" xfId="0" applyNumberFormat="1" applyFont="1" applyFill="1" applyBorder="1" applyAlignment="1">
      <alignment horizontal="centerContinuous" vertical="center"/>
    </xf>
    <xf numFmtId="0" fontId="66" fillId="0" borderId="0" xfId="0" applyFont="1" applyFill="1" applyAlignment="1">
      <alignment horizontal="centerContinuous" vertical="center"/>
    </xf>
    <xf numFmtId="0" fontId="67" fillId="0" borderId="0" xfId="0" applyFont="1" applyFill="1" applyAlignment="1">
      <alignment horizontal="centerContinuous"/>
    </xf>
    <xf numFmtId="164" fontId="57" fillId="0" borderId="0" xfId="0" applyNumberFormat="1" applyFont="1" applyFill="1" applyBorder="1" applyAlignment="1">
      <alignment horizontal="center" vertical="center"/>
    </xf>
    <xf numFmtId="1" fontId="68" fillId="0" borderId="22" xfId="0" applyNumberFormat="1" applyFont="1" applyFill="1" applyBorder="1" applyAlignment="1">
      <alignment horizontal="center" vertical="center"/>
    </xf>
    <xf numFmtId="1" fontId="68" fillId="0" borderId="23" xfId="0" applyNumberFormat="1" applyFont="1" applyFill="1" applyBorder="1" applyAlignment="1">
      <alignment horizontal="center" vertical="center"/>
    </xf>
    <xf numFmtId="1" fontId="68" fillId="0" borderId="39" xfId="0" applyNumberFormat="1" applyFont="1" applyFill="1" applyBorder="1" applyAlignment="1">
      <alignment horizontal="center" vertical="center"/>
    </xf>
    <xf numFmtId="1" fontId="68" fillId="0" borderId="32" xfId="0" applyNumberFormat="1" applyFont="1" applyFill="1" applyBorder="1" applyAlignment="1">
      <alignment horizontal="center" vertical="center"/>
    </xf>
    <xf numFmtId="1" fontId="57" fillId="33" borderId="20" xfId="0" applyNumberFormat="1" applyFont="1" applyFill="1" applyBorder="1" applyAlignment="1">
      <alignment horizontal="center" vertical="center"/>
    </xf>
    <xf numFmtId="1" fontId="57" fillId="33" borderId="40" xfId="0" applyNumberFormat="1" applyFont="1" applyFill="1" applyBorder="1" applyAlignment="1">
      <alignment horizontal="center" vertical="center"/>
    </xf>
    <xf numFmtId="1" fontId="57" fillId="33" borderId="41" xfId="0" applyNumberFormat="1" applyFont="1" applyFill="1" applyBorder="1" applyAlignment="1">
      <alignment horizontal="center" vertical="center"/>
    </xf>
    <xf numFmtId="1" fontId="57" fillId="33" borderId="21" xfId="0" applyNumberFormat="1" applyFont="1" applyFill="1" applyBorder="1" applyAlignment="1">
      <alignment horizontal="center" vertical="center"/>
    </xf>
    <xf numFmtId="1" fontId="0" fillId="0" borderId="0" xfId="0" applyNumberFormat="1" applyAlignment="1">
      <alignment/>
    </xf>
    <xf numFmtId="0" fontId="54" fillId="0" borderId="17" xfId="0" applyFont="1" applyBorder="1" applyAlignment="1">
      <alignment horizontal="left" vertical="center" wrapText="1"/>
    </xf>
    <xf numFmtId="1" fontId="57" fillId="33" borderId="29" xfId="0" applyNumberFormat="1" applyFont="1" applyFill="1" applyBorder="1" applyAlignment="1">
      <alignment horizontal="center" vertical="center"/>
    </xf>
    <xf numFmtId="1" fontId="57" fillId="33" borderId="38" xfId="0" applyNumberFormat="1" applyFont="1" applyFill="1" applyBorder="1" applyAlignment="1">
      <alignment horizontal="center" vertical="center"/>
    </xf>
    <xf numFmtId="1" fontId="60" fillId="0" borderId="0" xfId="0" applyNumberFormat="1" applyFont="1" applyAlignment="1">
      <alignment horizontal="left" vertical="center"/>
    </xf>
    <xf numFmtId="1" fontId="40" fillId="0" borderId="0" xfId="0" applyNumberFormat="1" applyFont="1" applyFill="1" applyAlignment="1">
      <alignment horizontal="center" vertical="center"/>
    </xf>
    <xf numFmtId="1" fontId="0" fillId="0" borderId="0" xfId="0" applyNumberFormat="1" applyFill="1" applyAlignment="1">
      <alignment/>
    </xf>
    <xf numFmtId="0" fontId="65" fillId="33" borderId="0" xfId="0" applyFont="1" applyFill="1" applyAlignment="1">
      <alignment horizontal="centerContinuous" vertical="center" wrapText="1"/>
    </xf>
    <xf numFmtId="0" fontId="29" fillId="0" borderId="0" xfId="0" applyFont="1" applyFill="1" applyAlignment="1">
      <alignment/>
    </xf>
    <xf numFmtId="1" fontId="57" fillId="33" borderId="25" xfId="0" applyNumberFormat="1" applyFont="1" applyFill="1" applyBorder="1" applyAlignment="1">
      <alignment horizontal="center" vertical="center"/>
    </xf>
    <xf numFmtId="1" fontId="57" fillId="33" borderId="26" xfId="0" applyNumberFormat="1" applyFont="1" applyFill="1" applyBorder="1" applyAlignment="1">
      <alignment horizontal="center" vertical="center"/>
    </xf>
    <xf numFmtId="9" fontId="57" fillId="33" borderId="27" xfId="57" applyFont="1" applyFill="1" applyBorder="1" applyAlignment="1">
      <alignment horizontal="center" vertical="center"/>
    </xf>
    <xf numFmtId="0" fontId="62" fillId="0" borderId="0" xfId="0" applyFont="1" applyFill="1" applyAlignment="1">
      <alignment horizontal="left" vertical="center" wrapText="1"/>
    </xf>
    <xf numFmtId="1" fontId="57" fillId="33" borderId="30" xfId="57" applyNumberFormat="1" applyFont="1" applyFill="1" applyBorder="1" applyAlignment="1">
      <alignment horizontal="center" vertical="center"/>
    </xf>
    <xf numFmtId="1" fontId="57" fillId="33" borderId="30" xfId="0" applyNumberFormat="1" applyFont="1" applyFill="1" applyBorder="1" applyAlignment="1">
      <alignment horizontal="center" vertical="center"/>
    </xf>
    <xf numFmtId="9" fontId="57" fillId="33" borderId="31" xfId="57" applyFont="1" applyFill="1" applyBorder="1" applyAlignment="1">
      <alignment horizontal="center" vertical="center"/>
    </xf>
    <xf numFmtId="0" fontId="69" fillId="35" borderId="32" xfId="0" applyFont="1" applyFill="1" applyBorder="1" applyAlignment="1" applyProtection="1">
      <alignment horizontal="center" vertical="center"/>
      <protection locked="0"/>
    </xf>
    <xf numFmtId="0" fontId="69" fillId="35" borderId="36" xfId="0" applyFont="1" applyFill="1" applyBorder="1" applyAlignment="1" applyProtection="1">
      <alignment horizontal="center" vertical="center"/>
      <protection locked="0"/>
    </xf>
    <xf numFmtId="2" fontId="69" fillId="35" borderId="33" xfId="0" applyNumberFormat="1" applyFont="1" applyFill="1" applyBorder="1" applyAlignment="1" applyProtection="1">
      <alignment horizontal="center" vertical="center"/>
      <protection locked="0"/>
    </xf>
    <xf numFmtId="0" fontId="54" fillId="0" borderId="42" xfId="0" applyFont="1" applyFill="1" applyBorder="1" applyAlignment="1">
      <alignment horizontal="center" vertical="center" wrapText="1"/>
    </xf>
    <xf numFmtId="0" fontId="54" fillId="0" borderId="43" xfId="0" applyFont="1" applyFill="1" applyBorder="1" applyAlignment="1">
      <alignment horizontal="center" vertical="center" wrapText="1"/>
    </xf>
    <xf numFmtId="0" fontId="54" fillId="0" borderId="44" xfId="0" applyFont="1" applyFill="1" applyBorder="1" applyAlignment="1">
      <alignment horizontal="center" vertical="center"/>
    </xf>
    <xf numFmtId="0" fontId="54" fillId="0" borderId="45" xfId="0" applyFont="1" applyFill="1" applyBorder="1" applyAlignment="1">
      <alignment horizontal="center" vertical="center"/>
    </xf>
    <xf numFmtId="0" fontId="54" fillId="0" borderId="46" xfId="0" applyFont="1" applyFill="1" applyBorder="1" applyAlignment="1">
      <alignment horizontal="center" vertical="center"/>
    </xf>
    <xf numFmtId="0" fontId="54" fillId="0" borderId="47" xfId="0" applyFont="1" applyFill="1" applyBorder="1" applyAlignment="1">
      <alignment horizontal="center" vertical="center"/>
    </xf>
    <xf numFmtId="0" fontId="54" fillId="0" borderId="17" xfId="0" applyFont="1" applyBorder="1" applyAlignment="1">
      <alignment horizontal="left" vertical="center" wrapText="1"/>
    </xf>
    <xf numFmtId="0" fontId="54" fillId="0" borderId="42" xfId="0" applyFont="1" applyFill="1" applyBorder="1" applyAlignment="1">
      <alignment horizontal="center" vertical="center"/>
    </xf>
    <xf numFmtId="0" fontId="0" fillId="0" borderId="48" xfId="0" applyBorder="1" applyAlignment="1">
      <alignment/>
    </xf>
    <xf numFmtId="0" fontId="54" fillId="0" borderId="44" xfId="0" applyFont="1" applyBorder="1" applyAlignment="1">
      <alignment horizontal="center" vertical="center" wrapText="1"/>
    </xf>
    <xf numFmtId="0" fontId="0" fillId="0" borderId="49" xfId="0" applyBorder="1" applyAlignment="1">
      <alignment vertical="center" wrapText="1"/>
    </xf>
    <xf numFmtId="0" fontId="54" fillId="0" borderId="46" xfId="0" applyFont="1" applyBorder="1" applyAlignment="1">
      <alignment horizontal="center" vertical="center"/>
    </xf>
    <xf numFmtId="0" fontId="0" fillId="0" borderId="50"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628650</xdr:colOff>
      <xdr:row>28</xdr:row>
      <xdr:rowOff>28575</xdr:rowOff>
    </xdr:from>
    <xdr:to>
      <xdr:col>13</xdr:col>
      <xdr:colOff>695325</xdr:colOff>
      <xdr:row>44</xdr:row>
      <xdr:rowOff>47625</xdr:rowOff>
    </xdr:to>
    <xdr:sp>
      <xdr:nvSpPr>
        <xdr:cNvPr id="1" name="TextBox 1"/>
        <xdr:cNvSpPr txBox="1">
          <a:spLocks noChangeArrowheads="1"/>
        </xdr:cNvSpPr>
      </xdr:nvSpPr>
      <xdr:spPr>
        <a:xfrm>
          <a:off x="9953625" y="12496800"/>
          <a:ext cx="6115050" cy="5410200"/>
        </a:xfrm>
        <a:prstGeom prst="rect">
          <a:avLst/>
        </a:prstGeom>
        <a:solidFill>
          <a:srgbClr val="CCFFCC"/>
        </a:solidFill>
        <a:ln w="12700" cmpd="sng">
          <a:solidFill>
            <a:srgbClr val="000000"/>
          </a:solidFill>
          <a:headEnd type="none"/>
          <a:tailEnd type="none"/>
        </a:ln>
      </xdr:spPr>
      <xdr:txBody>
        <a:bodyPr vertOverflow="clip" wrap="square"/>
        <a:p>
          <a:pPr algn="l">
            <a:defRPr/>
          </a:pPr>
          <a:r>
            <a:rPr lang="en-US" cap="none" sz="1600" b="1" i="0" u="none" baseline="0">
              <a:solidFill>
                <a:srgbClr val="000000"/>
              </a:solidFill>
              <a:latin typeface="Calibri"/>
              <a:ea typeface="Calibri"/>
              <a:cs typeface="Calibri"/>
            </a:rPr>
            <a:t>About Body Mass Index (BMI) Scores For Adults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Body Mass Index (BMI) is a number calculated from a person's weight and height. BMI is a fairly reliable indicator of body fatness for most people.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BMI does not measure body fat directly, but research has shown that BMI correlates to direct measures of body fat, such as underwater weighing and dual energy x-ray absorptiometry (DXA).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BMI can be considered an alternative for direct measures of body fat. Additionally, BMI is an inexpensive and easy-to-perform method of screening for weight categories that may lead to health problems.
</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BMI Categories
</a:t>
          </a:r>
          <a:r>
            <a:rPr lang="en-US" cap="none" sz="1400" b="0" i="0" u="none" baseline="0">
              <a:solidFill>
                <a:srgbClr val="000000"/>
              </a:solidFill>
              <a:latin typeface="Calibri"/>
              <a:ea typeface="Calibri"/>
              <a:cs typeface="Calibri"/>
            </a:rPr>
            <a:t>Less Than 18.5 - Underweight
</a:t>
          </a:r>
          <a:r>
            <a:rPr lang="en-US" cap="none" sz="1400" b="0" i="0" u="none" baseline="0">
              <a:solidFill>
                <a:srgbClr val="000000"/>
              </a:solidFill>
              <a:latin typeface="Calibri"/>
              <a:ea typeface="Calibri"/>
              <a:cs typeface="Calibri"/>
            </a:rPr>
            <a:t>18.5 - 24.9 </a:t>
          </a:r>
          <a:r>
            <a:rPr lang="en-US" cap="none" sz="1400" b="0" i="0" u="none" baseline="0">
              <a:solidFill>
                <a:srgbClr val="000000"/>
              </a:solidFill>
              <a:latin typeface="Calibri"/>
              <a:ea typeface="Calibri"/>
              <a:cs typeface="Calibri"/>
            </a:rPr>
            <a:t> - Normal weight
</a:t>
          </a:r>
          <a:r>
            <a:rPr lang="en-US" cap="none" sz="1400" b="0" i="0" u="none" baseline="0">
              <a:solidFill>
                <a:srgbClr val="000000"/>
              </a:solidFill>
              <a:latin typeface="Calibri"/>
              <a:ea typeface="Calibri"/>
              <a:cs typeface="Calibri"/>
            </a:rPr>
            <a:t>25 - 29.9 Overweight
</a:t>
          </a:r>
          <a:r>
            <a:rPr lang="en-US" cap="none" sz="1400" b="0" i="0" u="none" baseline="0">
              <a:solidFill>
                <a:srgbClr val="000000"/>
              </a:solidFill>
              <a:latin typeface="Calibri"/>
              <a:ea typeface="Calibri"/>
              <a:cs typeface="Calibri"/>
            </a:rPr>
            <a:t>Greater Than 30 - Obese</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Source: </a:t>
          </a:r>
          <a:r>
            <a:rPr lang="en-US" cap="none" sz="1200" b="0" i="0" u="none" baseline="0">
              <a:solidFill>
                <a:srgbClr val="000000"/>
              </a:solidFill>
              <a:latin typeface="Calibri"/>
              <a:ea typeface="Calibri"/>
              <a:cs typeface="Calibri"/>
            </a:rPr>
            <a:t>Center</a:t>
          </a:r>
          <a:r>
            <a:rPr lang="en-US" cap="none" sz="1200" b="0" i="0" u="none" baseline="0">
              <a:solidFill>
                <a:srgbClr val="000000"/>
              </a:solidFill>
              <a:latin typeface="Calibri"/>
              <a:ea typeface="Calibri"/>
              <a:cs typeface="Calibri"/>
            </a:rPr>
            <a:t> For Disease Control and Prevention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Body Mass Index is not new. It was created by Adolphe Quetelet between 1830 to 1850. Quetelet was a Belgian astronomer, mathematician, statistician, and sociologist who founded and directed the Brussels Observatory.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Source: </a:t>
          </a:r>
          <a:r>
            <a:rPr lang="en-US" cap="none" sz="1200" b="0" i="0" u="none" baseline="0">
              <a:solidFill>
                <a:srgbClr val="000000"/>
              </a:solidFill>
              <a:latin typeface="Calibri"/>
              <a:ea typeface="Calibri"/>
              <a:cs typeface="Calibri"/>
            </a:rPr>
            <a:t>wikipedia.com</a:t>
          </a:r>
        </a:p>
      </xdr:txBody>
    </xdr:sp>
    <xdr:clientData/>
  </xdr:twoCellAnchor>
  <xdr:twoCellAnchor>
    <xdr:from>
      <xdr:col>0</xdr:col>
      <xdr:colOff>1095375</xdr:colOff>
      <xdr:row>93</xdr:row>
      <xdr:rowOff>266700</xdr:rowOff>
    </xdr:from>
    <xdr:to>
      <xdr:col>5</xdr:col>
      <xdr:colOff>257175</xdr:colOff>
      <xdr:row>107</xdr:row>
      <xdr:rowOff>171450</xdr:rowOff>
    </xdr:to>
    <xdr:sp>
      <xdr:nvSpPr>
        <xdr:cNvPr id="2" name="TextBox 2"/>
        <xdr:cNvSpPr txBox="1">
          <a:spLocks noChangeArrowheads="1"/>
        </xdr:cNvSpPr>
      </xdr:nvSpPr>
      <xdr:spPr>
        <a:xfrm>
          <a:off x="1095375" y="35309175"/>
          <a:ext cx="6467475" cy="30861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400" b="1" i="0" u="none" baseline="0">
              <a:solidFill>
                <a:srgbClr val="DD0806"/>
              </a:solidFill>
              <a:latin typeface="Calibri"/>
              <a:ea typeface="Calibri"/>
              <a:cs typeface="Calibri"/>
            </a:rPr>
            <a:t>Disclaimer
</a:t>
          </a:r>
          <a:r>
            <a:rPr lang="en-US" cap="none" sz="1200" b="0" i="0" u="none" baseline="0">
              <a:solidFill>
                <a:srgbClr val="000000"/>
              </a:solidFill>
              <a:latin typeface="Calibri"/>
              <a:ea typeface="Calibri"/>
              <a:cs typeface="Calibri"/>
            </a:rPr>
            <a:t>
</a:t>
          </a:r>
          <a:r>
            <a:rPr lang="en-US" cap="none" sz="1200" b="0" i="0" u="none" baseline="0">
              <a:solidFill>
                <a:srgbClr val="DD0806"/>
              </a:solidFill>
              <a:latin typeface="Calibri"/>
              <a:ea typeface="Calibri"/>
              <a:cs typeface="Calibri"/>
            </a:rPr>
            <a:t>This calorie and weight loss calculator is for informational purposes only. It estimates the number of calories needed to maintain your weight, if you should lose weight to achieve a normal</a:t>
          </a:r>
          <a:r>
            <a:rPr lang="en-US" cap="none" sz="1200" b="0" i="0" u="none" baseline="0">
              <a:solidFill>
                <a:srgbClr val="DD0806"/>
              </a:solidFill>
              <a:latin typeface="Calibri"/>
              <a:ea typeface="Calibri"/>
              <a:cs typeface="Calibri"/>
            </a:rPr>
            <a:t> weight Body Mass Index, calories per meal for a Mediterranean style diet, amount of protein per day based on your weight and age, and nutrient percentages for a Mediterranean style diet.
</a:t>
          </a:r>
          <a:r>
            <a:rPr lang="en-US" cap="none" sz="1200" b="0" i="0" u="none" baseline="0">
              <a:solidFill>
                <a:srgbClr val="DD0806"/>
              </a:solidFill>
              <a:latin typeface="Calibri"/>
              <a:ea typeface="Calibri"/>
              <a:cs typeface="Calibri"/>
            </a:rPr>
            <a:t>
</a:t>
          </a:r>
          <a:r>
            <a:rPr lang="en-US" cap="none" sz="1200" b="0" i="0" u="none" baseline="0">
              <a:solidFill>
                <a:srgbClr val="DD0806"/>
              </a:solidFill>
              <a:latin typeface="Calibri"/>
              <a:ea typeface="Calibri"/>
              <a:cs typeface="Calibri"/>
            </a:rPr>
            <a:t>Many factors affect the number of calories each individual needs including genetics, activity level, age, and medications.
</a:t>
          </a:r>
          <a:r>
            <a:rPr lang="en-US" cap="none" sz="1200" b="0" i="0" u="none" baseline="0">
              <a:solidFill>
                <a:srgbClr val="DD0806"/>
              </a:solidFill>
              <a:latin typeface="Calibri"/>
              <a:ea typeface="Calibri"/>
              <a:cs typeface="Calibri"/>
            </a:rPr>
            <a:t>
</a:t>
          </a:r>
          <a:r>
            <a:rPr lang="en-US" cap="none" sz="1200" b="0" i="0" u="none" baseline="0">
              <a:solidFill>
                <a:srgbClr val="DD0806"/>
              </a:solidFill>
              <a:latin typeface="Calibri"/>
              <a:ea typeface="Calibri"/>
              <a:cs typeface="Calibri"/>
            </a:rPr>
            <a:t>Use this tool or any tool estimating calories or protein as a guide.</a:t>
          </a:r>
          <a:r>
            <a:rPr lang="en-US" cap="none" sz="1200" b="0" i="0" u="none" baseline="0">
              <a:solidFill>
                <a:srgbClr val="DD0806"/>
              </a:solidFill>
              <a:latin typeface="Calibri"/>
              <a:ea typeface="Calibri"/>
              <a:cs typeface="Calibri"/>
            </a:rPr>
            <a:t>
</a:t>
          </a:r>
          <a:r>
            <a:rPr lang="en-US" cap="none" sz="1200" b="0" i="0" u="none" baseline="0">
              <a:solidFill>
                <a:srgbClr val="DD0806"/>
              </a:solidFill>
              <a:latin typeface="Calibri"/>
              <a:ea typeface="Calibri"/>
              <a:cs typeface="Calibri"/>
            </a:rPr>
            <a:t>
</a:t>
          </a:r>
          <a:r>
            <a:rPr lang="en-US" cap="none" sz="1200" b="0" i="0" u="none" baseline="0">
              <a:solidFill>
                <a:srgbClr val="DD0806"/>
              </a:solidFill>
              <a:latin typeface="Calibri"/>
              <a:ea typeface="Calibri"/>
              <a:cs typeface="Calibri"/>
            </a:rPr>
            <a:t>Consult with your healthcare provider before beginning any diet or exercise program.</a:t>
          </a:r>
        </a:p>
      </xdr:txBody>
    </xdr:sp>
    <xdr:clientData/>
  </xdr:twoCellAnchor>
  <xdr:twoCellAnchor>
    <xdr:from>
      <xdr:col>7</xdr:col>
      <xdr:colOff>647700</xdr:colOff>
      <xdr:row>13</xdr:row>
      <xdr:rowOff>0</xdr:rowOff>
    </xdr:from>
    <xdr:to>
      <xdr:col>14</xdr:col>
      <xdr:colOff>9525</xdr:colOff>
      <xdr:row>27</xdr:row>
      <xdr:rowOff>66675</xdr:rowOff>
    </xdr:to>
    <xdr:sp>
      <xdr:nvSpPr>
        <xdr:cNvPr id="3" name="TextBox 3"/>
        <xdr:cNvSpPr txBox="1">
          <a:spLocks noChangeArrowheads="1"/>
        </xdr:cNvSpPr>
      </xdr:nvSpPr>
      <xdr:spPr>
        <a:xfrm>
          <a:off x="9972675" y="6467475"/>
          <a:ext cx="6134100" cy="5724525"/>
        </a:xfrm>
        <a:prstGeom prst="rect">
          <a:avLst/>
        </a:prstGeom>
        <a:solidFill>
          <a:srgbClr val="CCFFCC"/>
        </a:solidFill>
        <a:ln w="12700" cmpd="sng">
          <a:solidFill>
            <a:srgbClr val="000000"/>
          </a:solidFill>
          <a:headEnd type="none"/>
          <a:tailEnd type="none"/>
        </a:ln>
      </xdr:spPr>
      <xdr:txBody>
        <a:bodyPr vertOverflow="clip" wrap="square"/>
        <a:p>
          <a:pPr algn="l">
            <a:defRPr/>
          </a:pPr>
          <a:r>
            <a:rPr lang="en-US" cap="none" sz="1600" b="1" i="0" u="none" baseline="0">
              <a:solidFill>
                <a:srgbClr val="000000"/>
              </a:solidFill>
              <a:latin typeface="Calibri"/>
              <a:ea typeface="Calibri"/>
              <a:cs typeface="Calibri"/>
            </a:rPr>
            <a:t>About This</a:t>
          </a:r>
          <a:r>
            <a:rPr lang="en-US" cap="none" sz="1600" b="1" i="0" u="none" baseline="0">
              <a:solidFill>
                <a:srgbClr val="000000"/>
              </a:solidFill>
              <a:latin typeface="Calibri"/>
              <a:ea typeface="Calibri"/>
              <a:cs typeface="Calibri"/>
            </a:rPr>
            <a:t> Calculator and </a:t>
          </a:r>
          <a:r>
            <a:rPr lang="en-US" cap="none" sz="1600" b="1" i="0" u="none" baseline="0">
              <a:solidFill>
                <a:srgbClr val="000000"/>
              </a:solidFill>
              <a:latin typeface="Calibri"/>
              <a:ea typeface="Calibri"/>
              <a:cs typeface="Calibri"/>
            </a:rPr>
            <a:t>Your Estimated Calorie Range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This</a:t>
          </a:r>
          <a:r>
            <a:rPr lang="en-US" cap="none" sz="1400" b="0" i="0" u="none" baseline="0">
              <a:solidFill>
                <a:srgbClr val="000000"/>
              </a:solidFill>
              <a:latin typeface="Calibri"/>
              <a:ea typeface="Calibri"/>
              <a:cs typeface="Calibri"/>
            </a:rPr>
            <a:t> calorie estimator </a:t>
          </a:r>
          <a:r>
            <a:rPr lang="en-US" cap="none" sz="1400" b="0" i="0" u="none" baseline="0">
              <a:solidFill>
                <a:srgbClr val="000000"/>
              </a:solidFill>
              <a:latin typeface="Calibri"/>
              <a:ea typeface="Calibri"/>
              <a:cs typeface="Calibri"/>
            </a:rPr>
            <a:t>is based</a:t>
          </a:r>
          <a:r>
            <a:rPr lang="en-US" cap="none" sz="1400" b="0" i="0" u="none" baseline="0">
              <a:solidFill>
                <a:srgbClr val="000000"/>
              </a:solidFill>
              <a:latin typeface="Calibri"/>
              <a:ea typeface="Calibri"/>
              <a:cs typeface="Calibri"/>
            </a:rPr>
            <a:t> on equations</a:t>
          </a:r>
          <a:r>
            <a:rPr lang="en-US" cap="none" sz="1400" b="0" i="0" u="none" baseline="0">
              <a:solidFill>
                <a:srgbClr val="000000"/>
              </a:solidFill>
              <a:latin typeface="Calibri"/>
              <a:ea typeface="Calibri"/>
              <a:cs typeface="Calibri"/>
            </a:rPr>
            <a:t> for adults 18 to 100 years old. It will not return accurate results if you are under 18, since different</a:t>
          </a:r>
          <a:r>
            <a:rPr lang="en-US" cap="none" sz="1400" b="0" i="0" u="none" baseline="0">
              <a:solidFill>
                <a:srgbClr val="000000"/>
              </a:solidFill>
              <a:latin typeface="Calibri"/>
              <a:ea typeface="Calibri"/>
              <a:cs typeface="Calibri"/>
            </a:rPr>
            <a:t> equations apply for adolescents.</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Since</a:t>
          </a:r>
          <a:r>
            <a:rPr lang="en-US" cap="none" sz="1400" b="0" i="0" u="none" baseline="0">
              <a:solidFill>
                <a:srgbClr val="000000"/>
              </a:solidFill>
              <a:latin typeface="Calibri"/>
              <a:ea typeface="Calibri"/>
              <a:cs typeface="Calibri"/>
            </a:rPr>
            <a:t> everyone's body is unique, no calorie estimator is exact. They are all based on formulas derived from research studies for the average population.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As a result, your daily calorie needs may be higher or lower than your estimated average.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For this reason, a low and high range is provided based on </a:t>
          </a:r>
          <a:r>
            <a:rPr lang="en-US" cap="none" sz="1400" b="0" i="0" u="none" baseline="0">
              <a:solidFill>
                <a:srgbClr val="000000"/>
              </a:solidFill>
              <a:latin typeface="Calibri"/>
              <a:ea typeface="Calibri"/>
              <a:cs typeface="Calibri"/>
            </a:rPr>
            <a:t>± 15 percent of your estimated average calories.
If you are trying to lose weight, begin with the low number and monitor your progress. If reducing the minimum number of calories from your diet does not reduce your weight, reduce your daily calories by the high number.
If You Are Trying To Lose Weight
The number of calories per day you need to decrease from your diet declines as you lose weight. You should recalculate your estimated daily calorie requirement and BMI score for every 5 pounds (2.3 kg) you lose.</a:t>
          </a:r>
        </a:p>
      </xdr:txBody>
    </xdr:sp>
    <xdr:clientData/>
  </xdr:twoCellAnchor>
  <xdr:twoCellAnchor>
    <xdr:from>
      <xdr:col>0</xdr:col>
      <xdr:colOff>695325</xdr:colOff>
      <xdr:row>110</xdr:row>
      <xdr:rowOff>123825</xdr:rowOff>
    </xdr:from>
    <xdr:to>
      <xdr:col>5</xdr:col>
      <xdr:colOff>542925</xdr:colOff>
      <xdr:row>112</xdr:row>
      <xdr:rowOff>133350</xdr:rowOff>
    </xdr:to>
    <xdr:sp>
      <xdr:nvSpPr>
        <xdr:cNvPr id="4" name="TextBox 4"/>
        <xdr:cNvSpPr txBox="1">
          <a:spLocks noChangeArrowheads="1"/>
        </xdr:cNvSpPr>
      </xdr:nvSpPr>
      <xdr:spPr>
        <a:xfrm>
          <a:off x="695325" y="38947725"/>
          <a:ext cx="7153275" cy="4095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200" b="1" i="0" u="none" baseline="0">
              <a:solidFill>
                <a:srgbClr val="000000"/>
              </a:solidFill>
              <a:latin typeface="Calibri"/>
              <a:ea typeface="Calibri"/>
              <a:cs typeface="Calibri"/>
            </a:rPr>
            <a:t>© 2015 DiTuro Productions, LLC - All Rights Reserved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T94"/>
  <sheetViews>
    <sheetView showGridLines="0" tabSelected="1" workbookViewId="0" topLeftCell="A1">
      <selection activeCell="B10" sqref="B10"/>
    </sheetView>
  </sheetViews>
  <sheetFormatPr defaultColWidth="11.00390625" defaultRowHeight="15.75"/>
  <cols>
    <col min="1" max="1" width="46.50390625" style="0" customWidth="1"/>
    <col min="2" max="2" width="13.875" style="0" customWidth="1"/>
    <col min="3" max="3" width="12.50390625" style="0" customWidth="1"/>
    <col min="4" max="4" width="11.875" style="0" customWidth="1"/>
    <col min="5" max="5" width="11.125" style="0" customWidth="1"/>
    <col min="6" max="6" width="13.125" style="0" customWidth="1"/>
    <col min="7" max="7" width="13.375" style="0" customWidth="1"/>
    <col min="8" max="8" width="13.875" style="0" customWidth="1"/>
    <col min="9" max="9" width="12.375" style="0" customWidth="1"/>
    <col min="10" max="10" width="11.375" style="0" customWidth="1"/>
    <col min="11" max="11" width="13.00390625" style="0" customWidth="1"/>
    <col min="12" max="12" width="14.875" style="0" customWidth="1"/>
    <col min="13" max="13" width="13.875" style="0" customWidth="1"/>
    <col min="14" max="14" width="9.50390625" style="0" customWidth="1"/>
    <col min="15" max="15" width="8.125" style="0" customWidth="1"/>
  </cols>
  <sheetData>
    <row r="1" spans="1:6" ht="81.75" customHeight="1" thickBot="1">
      <c r="A1" s="1" t="s">
        <v>0</v>
      </c>
      <c r="B1" s="2"/>
      <c r="C1" s="2"/>
      <c r="D1" s="2"/>
      <c r="E1" s="2"/>
      <c r="F1" s="3"/>
    </row>
    <row r="2" ht="9.75" customHeight="1"/>
    <row r="3" spans="1:6" ht="48.75" customHeight="1" thickBot="1">
      <c r="A3" s="4" t="s">
        <v>1</v>
      </c>
      <c r="B3" s="5"/>
      <c r="C3" s="5"/>
      <c r="D3" s="5"/>
      <c r="E3" s="5"/>
      <c r="F3" s="5"/>
    </row>
    <row r="4" spans="1:12" ht="18" customHeight="1" thickBot="1">
      <c r="A4" s="6"/>
      <c r="B4" s="7"/>
      <c r="C4" s="7"/>
      <c r="D4" s="7"/>
      <c r="E4" s="7"/>
      <c r="F4" s="7"/>
      <c r="G4" s="8" t="s">
        <v>2</v>
      </c>
      <c r="H4" s="9"/>
      <c r="I4" s="9"/>
      <c r="J4" s="9"/>
      <c r="K4" s="9"/>
      <c r="L4" s="10"/>
    </row>
    <row r="5" spans="1:12" ht="39" customHeight="1" thickBot="1">
      <c r="A5" s="11" t="s">
        <v>3</v>
      </c>
      <c r="B5" s="133" t="s">
        <v>4</v>
      </c>
      <c r="C5" s="12">
        <f>IF(B5="m","",IF(B5="f","","ERROR, Enter F or M"))</f>
      </c>
      <c r="G5" s="13" t="s">
        <v>5</v>
      </c>
      <c r="H5" s="14"/>
      <c r="I5" s="14"/>
      <c r="J5" s="14"/>
      <c r="K5" s="14"/>
      <c r="L5" s="15"/>
    </row>
    <row r="6" spans="1:12" ht="39" customHeight="1">
      <c r="A6" s="16" t="s">
        <v>6</v>
      </c>
      <c r="B6" s="134" t="s">
        <v>7</v>
      </c>
      <c r="C6" s="12">
        <f>IF(B6="E","",IF(B6="M","","ERROR, Enter E or M"))</f>
      </c>
      <c r="G6" s="17"/>
      <c r="H6" s="136" t="s">
        <v>8</v>
      </c>
      <c r="I6" s="138" t="s">
        <v>9</v>
      </c>
      <c r="J6" s="140" t="s">
        <v>10</v>
      </c>
      <c r="K6" s="18" t="s">
        <v>11</v>
      </c>
      <c r="L6" s="19"/>
    </row>
    <row r="7" spans="1:17" ht="39" customHeight="1" thickBot="1">
      <c r="A7" s="20" t="s">
        <v>12</v>
      </c>
      <c r="B7" s="134">
        <v>50</v>
      </c>
      <c r="C7" s="21">
        <f>IF(AND(B7&gt;17,B7&lt;101),"","ERROR! Enter a number between 18 and 100.")</f>
      </c>
      <c r="G7" s="22"/>
      <c r="H7" s="137"/>
      <c r="I7" s="139"/>
      <c r="J7" s="141"/>
      <c r="K7" s="23" t="s">
        <v>13</v>
      </c>
      <c r="L7" s="24" t="s">
        <v>14</v>
      </c>
      <c r="O7" s="25">
        <f>IF(B5="F",387-Q7,864-Q7)</f>
        <v>377.99999999999994</v>
      </c>
      <c r="Q7" s="25">
        <f>IF(B5="F",B7*7.31,B7*9.72)</f>
        <v>486.00000000000006</v>
      </c>
    </row>
    <row r="8" spans="1:17" ht="39" customHeight="1">
      <c r="A8" s="26" t="str">
        <f>IF(B6="E","4. Enter your weight in lbs.","4. Enter your weight in Kg.")</f>
        <v>4. Enter your weight in lbs.</v>
      </c>
      <c r="B8" s="134">
        <v>150</v>
      </c>
      <c r="C8" s="27">
        <f>IF(B13&gt;45,"Warning! Your BMI score indicates you are severely obese. Is this your correct weight?","")</f>
      </c>
      <c r="D8" s="28"/>
      <c r="E8" s="28"/>
      <c r="F8" s="28"/>
      <c r="G8" s="29" t="s">
        <v>15</v>
      </c>
      <c r="H8" s="30" t="s">
        <v>16</v>
      </c>
      <c r="I8" s="30" t="s">
        <v>17</v>
      </c>
      <c r="J8" s="30" t="s">
        <v>18</v>
      </c>
      <c r="K8" s="31">
        <v>1</v>
      </c>
      <c r="L8" s="32">
        <v>1</v>
      </c>
      <c r="O8" s="33">
        <f>IF(B6="E",B8,B8*2.2046)</f>
        <v>150</v>
      </c>
      <c r="Q8" s="25">
        <f>IF(B5="F",O8*4.95,O8*6.46)</f>
        <v>969</v>
      </c>
    </row>
    <row r="9" spans="1:17" ht="39" customHeight="1">
      <c r="A9" s="26" t="str">
        <f>IF(B6="E","5. Enter your Height in Inches without shoes","5. Enter your Height in Centimeters without shoes")</f>
        <v>5. Enter your Height in Inches without shoes</v>
      </c>
      <c r="B9" s="134">
        <v>72</v>
      </c>
      <c r="D9" s="33">
        <f>IF(B6="E",B9,B9/2.54)</f>
        <v>72</v>
      </c>
      <c r="G9" s="34" t="s">
        <v>19</v>
      </c>
      <c r="H9" s="35" t="s">
        <v>20</v>
      </c>
      <c r="I9" s="35" t="s">
        <v>21</v>
      </c>
      <c r="J9" s="35" t="s">
        <v>22</v>
      </c>
      <c r="K9" s="36">
        <v>1.12</v>
      </c>
      <c r="L9" s="37">
        <v>1.14</v>
      </c>
      <c r="Q9" s="25">
        <f>IF(B5="F",D9*16.78,D9*12.8)</f>
        <v>921.6</v>
      </c>
    </row>
    <row r="10" spans="1:17" ht="39" customHeight="1" thickBot="1">
      <c r="A10" s="11" t="s">
        <v>23</v>
      </c>
      <c r="B10" s="135">
        <v>1.14</v>
      </c>
      <c r="C10" s="21">
        <f>IF(AND(B10&gt;=1,B10&lt;1.55),"","Error! Enter a number between 1.0 and 1.54.")</f>
      </c>
      <c r="D10" s="38"/>
      <c r="G10" s="39" t="s">
        <v>24</v>
      </c>
      <c r="H10" s="40" t="s">
        <v>25</v>
      </c>
      <c r="I10" s="40" t="s">
        <v>26</v>
      </c>
      <c r="J10" s="40" t="s">
        <v>27</v>
      </c>
      <c r="K10" s="41">
        <v>1.27</v>
      </c>
      <c r="L10" s="42">
        <v>1.27</v>
      </c>
      <c r="Q10" s="25">
        <f>Q8+Q9</f>
        <v>1890.6</v>
      </c>
    </row>
    <row r="11" spans="1:17" ht="39" customHeight="1" thickBot="1">
      <c r="A11" s="43" t="s">
        <v>28</v>
      </c>
      <c r="B11" s="44">
        <f>O7+Q11</f>
        <v>2533.2839999999997</v>
      </c>
      <c r="D11" s="38"/>
      <c r="G11" s="45" t="s">
        <v>29</v>
      </c>
      <c r="H11" s="46" t="s">
        <v>30</v>
      </c>
      <c r="I11" s="46" t="s">
        <v>31</v>
      </c>
      <c r="J11" s="46" t="s">
        <v>32</v>
      </c>
      <c r="K11" s="47">
        <v>1.45</v>
      </c>
      <c r="L11" s="48">
        <v>1.54</v>
      </c>
      <c r="Q11" s="25">
        <f>B10*Q10</f>
        <v>2155.2839999999997</v>
      </c>
    </row>
    <row r="12" spans="1:17" ht="39" customHeight="1" thickBot="1">
      <c r="A12" s="43" t="s">
        <v>33</v>
      </c>
      <c r="B12" s="44">
        <f>0.85*B11</f>
        <v>2153.2913999999996</v>
      </c>
      <c r="C12" s="44">
        <f>1.15*B11</f>
        <v>2913.2765999999992</v>
      </c>
      <c r="D12" s="38"/>
      <c r="G12" s="49" t="s">
        <v>34</v>
      </c>
      <c r="H12" s="50"/>
      <c r="I12" s="50"/>
      <c r="J12" s="50"/>
      <c r="K12" s="51"/>
      <c r="L12" s="51"/>
      <c r="Q12" s="25"/>
    </row>
    <row r="13" spans="1:6" ht="39" customHeight="1" thickBot="1">
      <c r="A13" s="43" t="s">
        <v>134</v>
      </c>
      <c r="B13" s="53">
        <f>IF(B6="E",703*(B8/B9^2),B8/(B9/100)^2)</f>
        <v>20.341435185185187</v>
      </c>
      <c r="C13" s="27" t="str">
        <f>IF(B13&lt;=18.5,"Warning! Your BMI Score Indicates You Are Underweight! Consult with your physician!",IF(AND(B13&gt;18.5,B13&lt;=24.9),"Your BMI Score Indicates Normal Weight",IF(AND(B13&gt;24.9,B13&lt;=29.9),"Your BMI Score Indicates You Are Overweight","Warning! Your BMI Score Indicates You Are Obese!")))</f>
        <v>Your BMI Score Indicates Normal Weight</v>
      </c>
      <c r="D13" s="54"/>
      <c r="E13" s="54"/>
      <c r="F13" s="54"/>
    </row>
    <row r="14" spans="1:6" s="56" customFormat="1" ht="39" customHeight="1" thickBot="1">
      <c r="A14" s="43" t="str">
        <f>IF(B6="e","Weight, in pounds, you should lose for Normal BMI score.","Weight, in kilograms, you should lose for Normal BMI score.")</f>
        <v>Weight, in pounds, you should lose for Normal BMI score.</v>
      </c>
      <c r="B14" s="53">
        <f>IF(AND(B13&gt;24.9,B6="e"),B9^2*((B13-24.9)/703),IF(AND(B13&gt;24.9,B6="M"),((B9/100)^2)*(B13-24.9),0))</f>
        <v>0</v>
      </c>
      <c r="C14" s="27" t="str">
        <f>IF(AND(B14=0,B13&lt;18.5),"Your BMI Score Indicates you are Underweight. Consult with your physician!",IF(AND(B14=0,B13&gt;18.5,B13&lt;25),"Your Weight Is Normal! Proceed to Step 3.","Proceed to Step 2 to set your weight loss goal."))</f>
        <v>Your Weight Is Normal! Proceed to Step 3.</v>
      </c>
      <c r="D14" s="55"/>
      <c r="E14" s="55"/>
      <c r="F14" s="54"/>
    </row>
    <row r="15" ht="27.75" customHeight="1">
      <c r="H15" s="49"/>
    </row>
    <row r="16" spans="1:20" ht="45" customHeight="1">
      <c r="A16" s="57" t="s">
        <v>35</v>
      </c>
      <c r="B16" s="58"/>
      <c r="C16" s="58"/>
      <c r="D16" s="58"/>
      <c r="E16" s="58"/>
      <c r="F16" s="58"/>
      <c r="G16" s="59"/>
      <c r="P16" s="60"/>
      <c r="Q16" s="60"/>
      <c r="R16" s="60"/>
      <c r="S16" s="59"/>
      <c r="T16" s="59"/>
    </row>
    <row r="17" spans="1:20" ht="21" customHeight="1">
      <c r="A17" s="61" t="s">
        <v>36</v>
      </c>
      <c r="G17" s="59"/>
      <c r="P17" s="60"/>
      <c r="Q17" s="60"/>
      <c r="R17" s="60"/>
      <c r="S17" s="59"/>
      <c r="T17" s="59"/>
    </row>
    <row r="18" ht="24" customHeight="1">
      <c r="A18" s="61" t="s">
        <v>37</v>
      </c>
    </row>
    <row r="19" ht="18.75" customHeight="1">
      <c r="A19" s="61" t="s">
        <v>133</v>
      </c>
    </row>
    <row r="20" ht="21" customHeight="1" thickBot="1">
      <c r="A20" s="61" t="s">
        <v>38</v>
      </c>
    </row>
    <row r="21" spans="1:6" ht="39" customHeight="1">
      <c r="A21" s="62" t="str">
        <f>IF(B6="e","Number of Pounds You Should Lose","Number of Kilograms You Should Lose")</f>
        <v>Number of Pounds You Should Lose</v>
      </c>
      <c r="B21" s="63">
        <f>IF(B13&lt;=24.9,0,B14)</f>
        <v>0</v>
      </c>
      <c r="C21" s="64" t="str">
        <f>IF(B21=0,"Your BMI Score Indicates You Do Not Need To Lose Weight. Proceed to Step 3.",IF(AND(B21&gt;0,B13&gt;24.9),"Your BMI Score Indicates You Should Lose This Much Weight.",""))</f>
        <v>Your BMI Score Indicates You Do Not Need To Lose Weight. Proceed to Step 3.</v>
      </c>
      <c r="D21" s="54"/>
      <c r="E21" s="54"/>
      <c r="F21" s="54"/>
    </row>
    <row r="22" spans="1:3" ht="39" customHeight="1">
      <c r="A22" s="65" t="s">
        <v>39</v>
      </c>
      <c r="B22" s="134">
        <v>10</v>
      </c>
      <c r="C22" s="66">
        <f>IF(AND(B21=0,B22&gt;=0),"",IF(AND(B21&gt;0,B22=0),"ERROR. Please enter a number greater than zero.",""))</f>
      </c>
    </row>
    <row r="23" spans="1:7" ht="39" customHeight="1" thickBot="1">
      <c r="A23" s="67" t="s">
        <v>40</v>
      </c>
      <c r="B23" s="68">
        <f>IF(AND(B6="e",B22&gt;0.4),(B21*3500)/(B22*(365/12)),IF(AND(B6="m",B22&gt;0.4),(B21*7700)/(B22*(365/12)),"0"))</f>
        <v>0</v>
      </c>
      <c r="C23" s="64">
        <f>IF(B21=0,"",IF(B23="ERROR","ERROR. Please enter a number greater than zero.",IF(B23&gt;=0.2*B11,"Warning: Your Daily Calorie Reduction Exceeds 20 Percent of your current calories. Medical Supervision is Required!",IF(B23&gt;0.1*B11,"Achieving This Goal Requires Significant Changes To Your Diet. Consider Increasing The Number of Months.","Your Weight Loss Goal is Achievable Within This Period of Time!"))))</f>
      </c>
      <c r="D23" s="54"/>
      <c r="E23" s="54"/>
      <c r="F23" s="28"/>
      <c r="G23" s="69"/>
    </row>
    <row r="24" spans="1:7" ht="39" customHeight="1" thickBot="1">
      <c r="A24" s="67" t="s">
        <v>41</v>
      </c>
      <c r="B24" s="44">
        <f>IF(B23="ERROR","ERROR",0.85*B23)</f>
        <v>0</v>
      </c>
      <c r="C24" s="44">
        <f>IF(B23="error","ERROR",1.15*B23)</f>
        <v>0</v>
      </c>
      <c r="D24" s="54"/>
      <c r="E24" s="54"/>
      <c r="F24" s="28"/>
      <c r="G24" s="69"/>
    </row>
    <row r="25" spans="1:3" ht="39" customHeight="1" thickBot="1">
      <c r="A25" s="67" t="s">
        <v>42</v>
      </c>
      <c r="B25" s="70">
        <f>IF(B21=0,0,IF(B23="ERROR","ERROR",IF(AND(B10=1,B23&gt;0),B23/5,IF(AND(B10&lt;1.15,B23&gt;0),B23/7,IF(AND(B10=1.27,B23&gt;0,B23/8),IF(AND(B10&lt;1.55,B23&gt;0,B23/9),""))))))</f>
        <v>0</v>
      </c>
      <c r="C25" s="66">
        <f>IF(B23="ERROR","ERROR. Please enter a number greater than zero.","")</f>
      </c>
    </row>
    <row r="26" ht="27" customHeight="1"/>
    <row r="27" spans="1:6" ht="27" customHeight="1">
      <c r="A27" s="71" t="s">
        <v>43</v>
      </c>
      <c r="B27" s="72" t="s">
        <v>44</v>
      </c>
      <c r="C27" s="73"/>
      <c r="D27" s="73"/>
      <c r="E27" s="73"/>
      <c r="F27" s="73"/>
    </row>
    <row r="28" spans="1:13" s="75" customFormat="1" ht="27" customHeight="1">
      <c r="A28" s="49" t="s">
        <v>45</v>
      </c>
      <c r="B28" s="74" t="s">
        <v>46</v>
      </c>
      <c r="H28"/>
      <c r="I28"/>
      <c r="J28"/>
      <c r="K28"/>
      <c r="L28"/>
      <c r="M28"/>
    </row>
    <row r="29" spans="1:2" ht="27" customHeight="1">
      <c r="A29" s="49" t="s">
        <v>47</v>
      </c>
      <c r="B29" s="74" t="s">
        <v>48</v>
      </c>
    </row>
    <row r="30" spans="1:2" ht="27" customHeight="1">
      <c r="A30" s="49" t="s">
        <v>49</v>
      </c>
      <c r="B30" s="74" t="s">
        <v>50</v>
      </c>
    </row>
    <row r="31" spans="1:2" ht="27" customHeight="1">
      <c r="A31" s="49" t="s">
        <v>51</v>
      </c>
      <c r="B31" s="74" t="s">
        <v>52</v>
      </c>
    </row>
    <row r="32" spans="1:2" ht="27" customHeight="1">
      <c r="A32" s="49" t="s">
        <v>53</v>
      </c>
      <c r="B32" s="74" t="s">
        <v>54</v>
      </c>
    </row>
    <row r="33" spans="1:13" s="75" customFormat="1" ht="27" customHeight="1">
      <c r="A33" s="49" t="s">
        <v>55</v>
      </c>
      <c r="B33" s="74" t="s">
        <v>56</v>
      </c>
      <c r="H33"/>
      <c r="I33"/>
      <c r="J33"/>
      <c r="K33"/>
      <c r="L33"/>
      <c r="M33"/>
    </row>
    <row r="34" spans="1:13" s="75" customFormat="1" ht="27" customHeight="1">
      <c r="A34" s="49" t="s">
        <v>57</v>
      </c>
      <c r="B34" s="74" t="s">
        <v>58</v>
      </c>
      <c r="H34"/>
      <c r="I34"/>
      <c r="J34"/>
      <c r="K34"/>
      <c r="L34"/>
      <c r="M34"/>
    </row>
    <row r="35" spans="1:13" s="75" customFormat="1" ht="27" customHeight="1">
      <c r="A35" s="49" t="s">
        <v>59</v>
      </c>
      <c r="B35" s="74" t="s">
        <v>60</v>
      </c>
      <c r="H35"/>
      <c r="I35"/>
      <c r="J35"/>
      <c r="K35"/>
      <c r="L35"/>
      <c r="M35"/>
    </row>
    <row r="36" spans="1:13" s="75" customFormat="1" ht="19.5" customHeight="1">
      <c r="A36" s="76"/>
      <c r="B36" s="77"/>
      <c r="H36"/>
      <c r="I36"/>
      <c r="J36"/>
      <c r="K36"/>
      <c r="L36"/>
      <c r="M36"/>
    </row>
    <row r="37" spans="1:13" s="75" customFormat="1" ht="34.5" customHeight="1">
      <c r="A37" s="71" t="s">
        <v>61</v>
      </c>
      <c r="B37" s="78" t="s">
        <v>62</v>
      </c>
      <c r="C37" s="73"/>
      <c r="D37" s="78" t="s">
        <v>63</v>
      </c>
      <c r="E37" s="73"/>
      <c r="F37" s="73"/>
      <c r="H37"/>
      <c r="I37"/>
      <c r="J37"/>
      <c r="K37"/>
      <c r="L37"/>
      <c r="M37"/>
    </row>
    <row r="38" spans="1:4" s="75" customFormat="1" ht="27" customHeight="1">
      <c r="A38" s="49" t="s">
        <v>64</v>
      </c>
      <c r="B38" s="79" t="s">
        <v>65</v>
      </c>
      <c r="C38"/>
      <c r="D38" s="74" t="s">
        <v>66</v>
      </c>
    </row>
    <row r="39" spans="1:13" s="75" customFormat="1" ht="27" customHeight="1">
      <c r="A39" s="49" t="s">
        <v>67</v>
      </c>
      <c r="B39" s="79" t="s">
        <v>68</v>
      </c>
      <c r="D39" s="74">
        <f>306-196</f>
        <v>110</v>
      </c>
      <c r="H39"/>
      <c r="I39"/>
      <c r="J39"/>
      <c r="K39"/>
      <c r="L39"/>
      <c r="M39"/>
    </row>
    <row r="40" spans="1:13" s="75" customFormat="1" ht="27" customHeight="1">
      <c r="A40" s="49" t="s">
        <v>67</v>
      </c>
      <c r="B40" s="79" t="s">
        <v>69</v>
      </c>
      <c r="D40" s="74">
        <f>306-168</f>
        <v>138</v>
      </c>
      <c r="H40"/>
      <c r="I40"/>
      <c r="J40"/>
      <c r="K40"/>
      <c r="L40"/>
      <c r="M40"/>
    </row>
    <row r="41" spans="1:4" s="75" customFormat="1" ht="27" customHeight="1">
      <c r="A41" s="49" t="s">
        <v>70</v>
      </c>
      <c r="B41" s="79" t="s">
        <v>71</v>
      </c>
      <c r="D41" s="74">
        <v>150</v>
      </c>
    </row>
    <row r="42" spans="1:4" s="75" customFormat="1" ht="27" customHeight="1">
      <c r="A42" s="49" t="s">
        <v>72</v>
      </c>
      <c r="B42" s="79" t="s">
        <v>73</v>
      </c>
      <c r="D42" s="74">
        <f>411-93</f>
        <v>318</v>
      </c>
    </row>
    <row r="43" spans="1:4" s="75" customFormat="1" ht="27" customHeight="1">
      <c r="A43" s="49" t="s">
        <v>74</v>
      </c>
      <c r="B43" s="79" t="s">
        <v>75</v>
      </c>
      <c r="C43"/>
      <c r="D43" s="74" t="s">
        <v>76</v>
      </c>
    </row>
    <row r="44" spans="1:4" ht="19.5" customHeight="1">
      <c r="A44" s="49" t="s">
        <v>74</v>
      </c>
      <c r="B44" s="79" t="s">
        <v>77</v>
      </c>
      <c r="D44" s="80" t="s">
        <v>78</v>
      </c>
    </row>
    <row r="45" spans="3:4" s="75" customFormat="1" ht="21" customHeight="1">
      <c r="C45" s="60"/>
      <c r="D45"/>
    </row>
    <row r="46" spans="1:6" s="75" customFormat="1" ht="34.5" customHeight="1">
      <c r="A46" s="81" t="s">
        <v>79</v>
      </c>
      <c r="B46" s="82"/>
      <c r="C46" s="83"/>
      <c r="D46" s="82"/>
      <c r="E46" s="82"/>
      <c r="F46" s="82"/>
    </row>
    <row r="47" spans="1:4" s="75" customFormat="1" ht="18" customHeight="1">
      <c r="A47" s="84" t="s">
        <v>80</v>
      </c>
      <c r="C47" s="60"/>
      <c r="D47"/>
    </row>
    <row r="48" spans="1:4" s="75" customFormat="1" ht="18" customHeight="1">
      <c r="A48" s="84" t="s">
        <v>81</v>
      </c>
      <c r="C48" s="60"/>
      <c r="D48"/>
    </row>
    <row r="49" spans="1:4" s="75" customFormat="1" ht="18" customHeight="1">
      <c r="A49" s="84" t="s">
        <v>82</v>
      </c>
      <c r="C49" s="60"/>
      <c r="D49"/>
    </row>
    <row r="50" spans="1:4" s="75" customFormat="1" ht="18" customHeight="1">
      <c r="A50" s="85" t="s">
        <v>83</v>
      </c>
      <c r="C50" s="60"/>
      <c r="D50"/>
    </row>
    <row r="51" s="75" customFormat="1" ht="10.5" customHeight="1" thickBot="1"/>
    <row r="52" spans="2:3" s="75" customFormat="1" ht="33" customHeight="1">
      <c r="B52" s="86" t="s">
        <v>84</v>
      </c>
      <c r="C52" s="87" t="s">
        <v>85</v>
      </c>
    </row>
    <row r="53" spans="1:4" s="75" customFormat="1" ht="30" customHeight="1">
      <c r="A53" s="88" t="str">
        <f>IF(B6="e","Your Weight in lbs.","Your Weight in Kg.")</f>
        <v>Your Weight in lbs.</v>
      </c>
      <c r="B53" s="89">
        <f>B8</f>
        <v>150</v>
      </c>
      <c r="C53" s="90">
        <f>IF(B14=0,B53,B8-B14)</f>
        <v>150</v>
      </c>
      <c r="D53" s="91" t="str">
        <f>IF(AND(B13&gt;=18.5,B13&lt;25),"  Your Current Weight Is Normal.","")</f>
        <v>  Your Current Weight Is Normal.</v>
      </c>
    </row>
    <row r="54" spans="1:4" s="75" customFormat="1" ht="30" customHeight="1">
      <c r="A54" s="88" t="s">
        <v>86</v>
      </c>
      <c r="B54" s="89">
        <f>IF(AND(B6="E",B7&lt;=50),B53*0.36,IF(AND(B6="E",B7&gt;=50),B53*0.5,IF(AND(B6="M",B88&lt;=50),B53*0.7,B53*1.1)))</f>
        <v>54</v>
      </c>
      <c r="C54" s="90">
        <f>IF(AND(B6="E",B7&lt;=50),C53*0.36,IF(AND(B6="E",B7&gt;=50),C53*0.5,IF(AND(B6="M",B7&lt;=50),C53*0.72,B53*1.1)))</f>
        <v>54</v>
      </c>
      <c r="D54"/>
    </row>
    <row r="55" spans="1:4" s="75" customFormat="1" ht="30" customHeight="1">
      <c r="A55" s="92" t="s">
        <v>87</v>
      </c>
      <c r="B55" s="89">
        <f>B54*4</f>
        <v>216</v>
      </c>
      <c r="C55" s="90">
        <f>C54*4</f>
        <v>216</v>
      </c>
      <c r="D55" s="59"/>
    </row>
    <row r="56" spans="1:4" s="75" customFormat="1" ht="33" customHeight="1" thickBot="1">
      <c r="A56" s="92" t="s">
        <v>88</v>
      </c>
      <c r="B56" s="93">
        <f>(B11/B55)/100</f>
        <v>0.11728166666666665</v>
      </c>
      <c r="C56" s="94">
        <f>(B11/C55)/100</f>
        <v>0.11728166666666665</v>
      </c>
      <c r="D56" s="59"/>
    </row>
    <row r="57" spans="2:4" s="75" customFormat="1" ht="30" customHeight="1">
      <c r="B57" s="95"/>
      <c r="C57" s="60"/>
      <c r="D57" s="59"/>
    </row>
    <row r="58" spans="1:6" s="75" customFormat="1" ht="30" customHeight="1">
      <c r="A58" s="81" t="s">
        <v>89</v>
      </c>
      <c r="B58" s="82"/>
      <c r="C58" s="83"/>
      <c r="D58" s="83"/>
      <c r="E58" s="82"/>
      <c r="F58" s="82"/>
    </row>
    <row r="59" spans="1:6" s="75" customFormat="1" ht="30" customHeight="1">
      <c r="A59" s="84"/>
      <c r="B59" s="96" t="s">
        <v>90</v>
      </c>
      <c r="C59" s="96" t="s">
        <v>44</v>
      </c>
      <c r="D59" s="97" t="s">
        <v>91</v>
      </c>
      <c r="E59" s="96"/>
      <c r="F59" s="84"/>
    </row>
    <row r="60" spans="1:6" s="75" customFormat="1" ht="30" customHeight="1">
      <c r="A60" s="84" t="s">
        <v>92</v>
      </c>
      <c r="B60" s="98" t="s">
        <v>93</v>
      </c>
      <c r="C60" s="98">
        <v>170</v>
      </c>
      <c r="D60" s="98">
        <v>34</v>
      </c>
      <c r="E60" s="84"/>
      <c r="F60" s="84"/>
    </row>
    <row r="61" spans="1:6" s="75" customFormat="1" ht="30" customHeight="1">
      <c r="A61" s="84" t="s">
        <v>94</v>
      </c>
      <c r="B61" s="98" t="s">
        <v>93</v>
      </c>
      <c r="C61" s="98">
        <v>300</v>
      </c>
      <c r="D61" s="98">
        <v>30</v>
      </c>
      <c r="E61" s="84"/>
      <c r="F61" s="84"/>
    </row>
    <row r="62" spans="1:6" s="75" customFormat="1" ht="30" customHeight="1">
      <c r="A62" s="84" t="s">
        <v>95</v>
      </c>
      <c r="B62" s="98" t="s">
        <v>93</v>
      </c>
      <c r="C62" s="98">
        <v>200</v>
      </c>
      <c r="D62" s="98">
        <v>28</v>
      </c>
      <c r="E62" s="84"/>
      <c r="F62" s="84"/>
    </row>
    <row r="63" spans="1:6" s="75" customFormat="1" ht="30" customHeight="1">
      <c r="A63" s="99" t="s">
        <v>96</v>
      </c>
      <c r="B63" s="98" t="s">
        <v>97</v>
      </c>
      <c r="C63" s="98">
        <v>100</v>
      </c>
      <c r="D63" s="98">
        <v>17</v>
      </c>
      <c r="E63" s="84"/>
      <c r="F63" s="84"/>
    </row>
    <row r="64" spans="1:6" s="75" customFormat="1" ht="30" customHeight="1">
      <c r="A64" s="99" t="s">
        <v>98</v>
      </c>
      <c r="B64" s="98" t="s">
        <v>99</v>
      </c>
      <c r="C64" s="98">
        <v>80</v>
      </c>
      <c r="D64" s="98">
        <v>8</v>
      </c>
      <c r="E64" s="84"/>
      <c r="F64" s="84"/>
    </row>
    <row r="65" spans="1:6" s="75" customFormat="1" ht="30" customHeight="1">
      <c r="A65" s="99" t="s">
        <v>100</v>
      </c>
      <c r="B65" s="98" t="s">
        <v>101</v>
      </c>
      <c r="C65" s="98">
        <v>120</v>
      </c>
      <c r="D65" s="98">
        <v>8</v>
      </c>
      <c r="E65" s="84"/>
      <c r="F65" s="84"/>
    </row>
    <row r="66" spans="1:6" s="75" customFormat="1" ht="30" customHeight="1">
      <c r="A66" s="99" t="s">
        <v>102</v>
      </c>
      <c r="B66" s="98" t="s">
        <v>99</v>
      </c>
      <c r="C66" s="98">
        <v>220</v>
      </c>
      <c r="D66" s="98">
        <v>8</v>
      </c>
      <c r="E66" s="84"/>
      <c r="F66" s="84"/>
    </row>
    <row r="67" spans="1:6" s="75" customFormat="1" ht="30" customHeight="1">
      <c r="A67" s="99" t="s">
        <v>103</v>
      </c>
      <c r="B67" s="98" t="s">
        <v>104</v>
      </c>
      <c r="C67" s="98">
        <v>110</v>
      </c>
      <c r="D67" s="98">
        <v>7</v>
      </c>
      <c r="E67" s="84"/>
      <c r="F67" s="84"/>
    </row>
    <row r="68" spans="1:4" s="75" customFormat="1" ht="27.75" customHeight="1">
      <c r="A68" s="84" t="s">
        <v>105</v>
      </c>
      <c r="B68" s="100" t="s">
        <v>106</v>
      </c>
      <c r="C68" s="74">
        <v>70</v>
      </c>
      <c r="D68" s="74">
        <v>6</v>
      </c>
    </row>
    <row r="69" spans="1:4" s="75" customFormat="1" ht="30" customHeight="1">
      <c r="A69" s="84" t="s">
        <v>107</v>
      </c>
      <c r="B69" s="100" t="s">
        <v>108</v>
      </c>
      <c r="C69" s="74">
        <v>170</v>
      </c>
      <c r="D69" s="74">
        <v>6</v>
      </c>
    </row>
    <row r="70" spans="1:4" s="75" customFormat="1" ht="30" customHeight="1">
      <c r="A70" s="99" t="s">
        <v>109</v>
      </c>
      <c r="B70" s="100" t="s">
        <v>110</v>
      </c>
      <c r="C70" s="74">
        <v>100</v>
      </c>
      <c r="D70" s="74">
        <v>5</v>
      </c>
    </row>
    <row r="71" spans="2:4" s="75" customFormat="1" ht="30" customHeight="1">
      <c r="B71" s="100"/>
      <c r="C71" s="74"/>
      <c r="D71" s="74"/>
    </row>
    <row r="72" spans="1:6" s="75" customFormat="1" ht="30" customHeight="1">
      <c r="A72" s="101" t="s">
        <v>111</v>
      </c>
      <c r="B72" s="102"/>
      <c r="C72" s="103"/>
      <c r="D72" s="104"/>
      <c r="E72" s="104"/>
      <c r="F72" s="104"/>
    </row>
    <row r="73" spans="1:6" s="75" customFormat="1" ht="18.75" customHeight="1">
      <c r="A73" s="52" t="s">
        <v>131</v>
      </c>
      <c r="B73" s="105"/>
      <c r="C73" s="106"/>
      <c r="D73" s="107"/>
      <c r="E73" s="107"/>
      <c r="F73" s="107"/>
    </row>
    <row r="74" spans="1:6" s="75" customFormat="1" ht="22.5" customHeight="1" thickBot="1">
      <c r="A74" s="52" t="s">
        <v>132</v>
      </c>
      <c r="B74" s="108"/>
      <c r="C74" s="49"/>
      <c r="D74"/>
      <c r="E74"/>
      <c r="F74"/>
    </row>
    <row r="75" spans="1:6" s="75" customFormat="1" ht="30" customHeight="1">
      <c r="A75" s="142" t="s">
        <v>112</v>
      </c>
      <c r="B75" s="109" t="s">
        <v>113</v>
      </c>
      <c r="C75" s="110" t="s">
        <v>114</v>
      </c>
      <c r="D75" s="111" t="s">
        <v>115</v>
      </c>
      <c r="E75" s="112" t="s">
        <v>116</v>
      </c>
      <c r="F75"/>
    </row>
    <row r="76" spans="1:6" s="75" customFormat="1" ht="33" customHeight="1">
      <c r="A76" s="142"/>
      <c r="B76" s="113">
        <f>0.2*B11</f>
        <v>506.6568</v>
      </c>
      <c r="C76" s="114">
        <f>0.3*B11</f>
        <v>759.9851999999998</v>
      </c>
      <c r="D76" s="115">
        <f>0.4*B11</f>
        <v>1013.3136</v>
      </c>
      <c r="E76" s="116">
        <f>0.1*B11</f>
        <v>253.3284</v>
      </c>
      <c r="F76" s="117"/>
    </row>
    <row r="77" spans="1:6" s="75" customFormat="1" ht="39" customHeight="1" thickBot="1">
      <c r="A77" s="118" t="s">
        <v>117</v>
      </c>
      <c r="B77" s="119">
        <f>IF(B14=0,0,B76-0.2*B23)</f>
        <v>0</v>
      </c>
      <c r="C77" s="119">
        <f>IF(B14=0,0,C76-0.3*B23)</f>
        <v>0</v>
      </c>
      <c r="D77" s="119">
        <f>IF(B14=0,0,D76-0.4*B23)</f>
        <v>0</v>
      </c>
      <c r="E77" s="120">
        <f>IF(B14=0,0,E76-0.1*B23)</f>
        <v>0</v>
      </c>
      <c r="F77" s="121">
        <f>IF(AND(B53=C53,18.5&gt;=B13&lt;25),"  Your Current Weight Is Normal.","")</f>
      </c>
    </row>
    <row r="78" spans="3:6" s="75" customFormat="1" ht="30" customHeight="1">
      <c r="C78" s="60"/>
      <c r="D78" s="59"/>
      <c r="E78" s="122">
        <f>SUM(B77:E77)</f>
        <v>0</v>
      </c>
      <c r="F78" s="123"/>
    </row>
    <row r="79" spans="3:4" s="75" customFormat="1" ht="30" customHeight="1">
      <c r="C79" s="60"/>
      <c r="D79" s="59"/>
    </row>
    <row r="80" spans="1:6" s="75" customFormat="1" ht="30" customHeight="1">
      <c r="A80" s="124" t="s">
        <v>118</v>
      </c>
      <c r="B80" s="82"/>
      <c r="C80" s="83"/>
      <c r="D80" s="82"/>
      <c r="E80" s="82"/>
      <c r="F80" s="82"/>
    </row>
    <row r="81" spans="1:7" s="75" customFormat="1" ht="22.5" customHeight="1">
      <c r="A81" s="84" t="s">
        <v>119</v>
      </c>
      <c r="C81" s="60"/>
      <c r="D81"/>
      <c r="G81" s="125"/>
    </row>
    <row r="82" spans="1:4" s="75" customFormat="1" ht="21" customHeight="1">
      <c r="A82" s="84" t="s">
        <v>120</v>
      </c>
      <c r="C82" s="60"/>
      <c r="D82"/>
    </row>
    <row r="83" spans="1:4" s="75" customFormat="1" ht="21" customHeight="1">
      <c r="A83" s="84" t="s">
        <v>121</v>
      </c>
      <c r="C83" s="60"/>
      <c r="D83"/>
    </row>
    <row r="84" spans="1:4" s="75" customFormat="1" ht="21" customHeight="1">
      <c r="A84" s="84" t="s">
        <v>122</v>
      </c>
      <c r="C84" s="60"/>
      <c r="D84"/>
    </row>
    <row r="85" spans="1:4" s="75" customFormat="1" ht="18" customHeight="1" thickBot="1">
      <c r="A85" s="84"/>
      <c r="C85" s="60"/>
      <c r="D85"/>
    </row>
    <row r="86" spans="1:5" s="75" customFormat="1" ht="30.75" customHeight="1">
      <c r="A86" s="84"/>
      <c r="B86" s="143" t="s">
        <v>123</v>
      </c>
      <c r="C86" s="145" t="s">
        <v>124</v>
      </c>
      <c r="D86" s="145" t="s">
        <v>125</v>
      </c>
      <c r="E86" s="147" t="s">
        <v>126</v>
      </c>
    </row>
    <row r="87" spans="1:5" s="75" customFormat="1" ht="27" customHeight="1">
      <c r="A87" s="84"/>
      <c r="B87" s="144"/>
      <c r="C87" s="146"/>
      <c r="D87" s="146"/>
      <c r="E87" s="148"/>
    </row>
    <row r="88" spans="1:6" ht="36" customHeight="1">
      <c r="A88" s="88" t="s">
        <v>127</v>
      </c>
      <c r="B88" s="126">
        <f>C88/9</f>
        <v>84.44279999999998</v>
      </c>
      <c r="C88" s="127">
        <f>B11*0.3</f>
        <v>759.9851999999998</v>
      </c>
      <c r="D88" s="127">
        <f>IF(B14=0,B11*0.3,0.3*$E$78)</f>
        <v>759.9851999999998</v>
      </c>
      <c r="E88" s="128">
        <f>(C88/B11)</f>
        <v>0.3</v>
      </c>
      <c r="F88" s="75"/>
    </row>
    <row r="89" spans="1:6" ht="36" customHeight="1">
      <c r="A89" s="88" t="s">
        <v>128</v>
      </c>
      <c r="B89" s="126">
        <f>C89/9</f>
        <v>19.70332</v>
      </c>
      <c r="C89" s="127">
        <f>0.07*B11</f>
        <v>177.32988</v>
      </c>
      <c r="D89" s="127">
        <f>IF(B14=0,B11*0.7,0.07*E78)</f>
        <v>1773.2987999999996</v>
      </c>
      <c r="E89" s="128">
        <f>C89/B11</f>
        <v>0.07</v>
      </c>
      <c r="F89" s="75"/>
    </row>
    <row r="90" spans="1:6" ht="36" customHeight="1">
      <c r="A90" s="129" t="s">
        <v>129</v>
      </c>
      <c r="B90" s="126">
        <f>C90/4</f>
        <v>369.04775758499994</v>
      </c>
      <c r="C90" s="127">
        <f>B11*E90</f>
        <v>1476.1910303399998</v>
      </c>
      <c r="D90" s="127">
        <f>IF(B14=0,B11*E90,E90*(B11-B14))</f>
        <v>1476.1910303399998</v>
      </c>
      <c r="E90" s="128">
        <f>1-(E88+E91)</f>
        <v>0.5827183333333333</v>
      </c>
      <c r="F90" s="75"/>
    </row>
    <row r="91" spans="1:6" ht="36" customHeight="1" thickBot="1">
      <c r="A91" s="88" t="s">
        <v>130</v>
      </c>
      <c r="B91" s="119">
        <f>C91/4</f>
        <v>54</v>
      </c>
      <c r="C91" s="130">
        <f>B55</f>
        <v>216</v>
      </c>
      <c r="D91" s="131">
        <f>C55</f>
        <v>216</v>
      </c>
      <c r="E91" s="132">
        <f>B56</f>
        <v>0.11728166666666665</v>
      </c>
      <c r="F91" s="75"/>
    </row>
    <row r="92" ht="21.75" customHeight="1"/>
    <row r="93" ht="21" customHeight="1"/>
    <row r="94" ht="21.75" customHeight="1">
      <c r="A94" s="49"/>
    </row>
    <row r="95" ht="21.75" customHeight="1"/>
    <row r="96" ht="21.75" customHeight="1"/>
    <row r="97" ht="21.75" customHeight="1"/>
    <row r="98" ht="21.75" customHeight="1"/>
  </sheetData>
  <sheetProtection sheet="1" objects="1" scenarios="1" selectLockedCells="1"/>
  <mergeCells count="8">
    <mergeCell ref="H6:H7"/>
    <mergeCell ref="I6:I7"/>
    <mergeCell ref="J6:J7"/>
    <mergeCell ref="A75:A76"/>
    <mergeCell ref="B86:B87"/>
    <mergeCell ref="C86:C87"/>
    <mergeCell ref="D86:D87"/>
    <mergeCell ref="E86:E87"/>
  </mergeCells>
  <printOptions horizontalCentered="1"/>
  <pageMargins left="0.25" right="0.25" top="0.75" bottom="0.75" header="0.3" footer="0.3"/>
  <pageSetup fitToHeight="2" fitToWidth="0" orientation="portrait" scale="80"/>
  <headerFooter alignWithMargins="0">
    <oddHeader>&amp;C&amp;"Calibri,Regular"&amp;14&amp;K000000Italian Mediterranean Diet
Calorie Estimator</oddHeader>
    <oddFooter>&amp;L&amp;"Calibri,Regular"&amp;K000000&amp;D&amp;C&amp;"Calibri,Regular"&amp;K000000© 2015 DiTuro Productions, LLC</oddFooter>
  </headerFooter>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DiTuro Productions,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DiTuro</dc:creator>
  <cp:keywords/>
  <dc:description/>
  <cp:lastModifiedBy>Daniel DiTuro</cp:lastModifiedBy>
  <dcterms:created xsi:type="dcterms:W3CDTF">2015-05-04T02:45:05Z</dcterms:created>
  <dcterms:modified xsi:type="dcterms:W3CDTF">2015-05-08T13:09:49Z</dcterms:modified>
  <cp:category/>
  <cp:version/>
  <cp:contentType/>
  <cp:contentStatus/>
</cp:coreProperties>
</file>